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22_Value Unit Converter" sheetId="2" r:id="rId2"/>
    <sheet name="Detailed Calculations" sheetId="3" r:id="rId3"/>
  </sheets>
  <definedNames>
    <definedName name="_xlnm.Print_Area" localSheetId="1">'VUE122_Value Unit Converter'!$B$2:$H$99</definedName>
  </definedNames>
  <calcPr fullCalcOnLoad="1"/>
</workbook>
</file>

<file path=xl/comments2.xml><?xml version="1.0" encoding="utf-8"?>
<comments xmlns="http://schemas.openxmlformats.org/spreadsheetml/2006/main">
  <authors>
    <author>matthewd</author>
    <author>slyork</author>
  </authors>
  <commentList>
    <comment ref="G54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55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57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58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60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62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71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72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52" authorId="1">
      <text>
        <r>
          <rPr>
            <b/>
            <sz val="10"/>
            <rFont val="Tahoma"/>
            <family val="2"/>
          </rPr>
          <t xml:space="preserve">INPUT:  Enter the Table number that corresponds number of Applications in your environment. </t>
        </r>
      </text>
    </comment>
    <comment ref="G69" authorId="1">
      <text>
        <r>
          <rPr>
            <b/>
            <sz val="10"/>
            <rFont val="Tahoma"/>
            <family val="2"/>
          </rPr>
          <t xml:space="preserve">INPUT:  Enter the Table number that corresponds number of Applications in your environment. </t>
        </r>
      </text>
    </comment>
  </commentList>
</comments>
</file>

<file path=xl/sharedStrings.xml><?xml version="1.0" encoding="utf-8"?>
<sst xmlns="http://schemas.openxmlformats.org/spreadsheetml/2006/main" count="186" uniqueCount="118">
  <si>
    <t xml:space="preserve">Link to VUE for PA Web Page: </t>
  </si>
  <si>
    <t xml:space="preserve">Table VUE122 </t>
  </si>
  <si>
    <t>Step 1: Determine total number of Applications that will except direct output from the program</t>
  </si>
  <si>
    <t>Description</t>
  </si>
  <si>
    <t>Corresponding Table</t>
  </si>
  <si>
    <t>1-2 Applications</t>
  </si>
  <si>
    <t>A</t>
  </si>
  <si>
    <t>3 - 5 Applications</t>
  </si>
  <si>
    <t>B</t>
  </si>
  <si>
    <t>6 or More Applications</t>
  </si>
  <si>
    <t>C</t>
  </si>
  <si>
    <t>Step 2: Use the Table Below that was determined in Step 1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</si>
  <si>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</si>
  <si>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</si>
  <si>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</si>
  <si>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</si>
  <si>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</si>
  <si>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</si>
  <si>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Table A</t>
  </si>
  <si>
    <t>-</t>
  </si>
  <si>
    <t>Table B</t>
  </si>
  <si>
    <t>Table C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</si>
  <si>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</si>
  <si>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</si>
  <si>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</si>
  <si>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</si>
  <si>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(G52, G54, G57), place order for value in BLUE cell (G62)</t>
  </si>
  <si>
    <t xml:space="preserve"> Enter table letter determined above:   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</si>
  <si>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</si>
  <si>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</si>
  <si>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</si>
  <si>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</si>
  <si>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</si>
  <si>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</si>
  <si>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</si>
  <si>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</si>
  <si>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</si>
  <si>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</si>
  <si>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</si>
  <si>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</si>
  <si>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</si>
  <si>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</si>
  <si>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</si>
  <si>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</si>
  <si>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</si>
  <si>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</si>
  <si>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</si>
  <si>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</si>
  <si>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</si>
  <si>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</si>
  <si>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</si>
  <si>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</si>
  <si>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</si>
  <si>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</si>
  <si>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</si>
  <si>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</si>
  <si>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</si>
  <si>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</si>
  <si>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</si>
  <si>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</si>
  <si>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</si>
  <si>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</si>
  <si>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</si>
  <si>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</si>
  <si>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</si>
  <si>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</si>
  <si>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</si>
  <si>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</si>
  <si>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</si>
  <si>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</si>
  <si>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</si>
  <si>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</si>
  <si>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</si>
  <si>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</si>
  <si>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</si>
  <si>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</si>
  <si>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</si>
  <si>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</si>
  <si>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</si>
  <si>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</si>
  <si>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</si>
  <si>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</si>
  <si>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</si>
  <si>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</si>
  <si>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</si>
  <si>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</si>
  <si>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</si>
  <si>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</si>
  <si>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</si>
  <si>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</si>
  <si>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</si>
  <si>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</si>
  <si>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</si>
  <si>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</si>
  <si>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</si>
  <si>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</si>
  <si>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</si>
  <si>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RVU/UVU Entitlements</t>
  </si>
  <si>
    <t>Resources/Users</t>
  </si>
  <si>
    <t>Total RVUs</t>
  </si>
  <si>
    <t>Total RVU Entitlements</t>
  </si>
  <si>
    <t>Total Resources/Users</t>
  </si>
  <si>
    <t>(RVU/UVUs Previously Licensed)</t>
  </si>
  <si>
    <t>RVU/UVUs to be Obtained</t>
  </si>
  <si>
    <t>TABLE A</t>
  </si>
  <si>
    <t>TABLE B</t>
  </si>
  <si>
    <t>TABLE C</t>
  </si>
  <si>
    <t>Error Instructions</t>
  </si>
  <si>
    <t>Error Message</t>
  </si>
  <si>
    <t>Solution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</si>
  <si>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</si>
  <si>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</si>
  <si>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</si>
  <si>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Determine Total Number of Resources</t>
  </si>
  <si>
    <t xml:space="preserve">  -- The total number of resources desired in your environment will be calculated (in the yellow cell)</t>
  </si>
  <si>
    <t xml:space="preserve">  -- Enter (in the white cell) the appropriate table number depending on the number of Applications utilizing the resources</t>
  </si>
  <si>
    <t xml:space="preserve">You have entered in a wrong value in one or more of the input fields.  </t>
  </si>
  <si>
    <t>http://w3.ibm.com/software/spcn/content/M988125Z12957F96.html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</si>
</sst>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000"/>
    <numFmt numFmtId="183" formatCode="0.000000"/>
    <numFmt numFmtId="184" formatCode="0.00000000"/>
    <numFmt numFmtId="185" formatCode="0.000000000"/>
    <numFmt numFmtId="186" formatCode="_(* #,##0.00000000_);_(* \(#,##0.00000000\);_(* &quot;-&quot;??_);_(@_)"/>
    <numFmt numFmtId="187" formatCode="_(* #,##0.000000000_);_(* \(#,##0.000000000\);_(* &quot;-&quot;??_);_(@_)"/>
  </numFmts>
  <fonts count="43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color indexed="8"/>
      <name val="Verdana"/>
      <family val="2"/>
    </font>
    <font>
      <b/>
      <sz val="11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8" fillId="8" borderId="10" xfId="0" applyFont="1" applyFill="1" applyBorder="1" applyAlignment="1">
      <alignment horizontal="center" vertical="top" wrapText="1"/>
    </xf>
    <xf numFmtId="0" fontId="28" fillId="8" borderId="11" xfId="0" applyFont="1" applyFill="1" applyBorder="1" applyAlignment="1">
      <alignment horizontal="center" vertical="top" wrapText="1"/>
    </xf>
    <xf numFmtId="0" fontId="28" fillId="21" borderId="11" xfId="0" applyFont="1" applyFill="1" applyBorder="1" applyAlignment="1">
      <alignment horizontal="left" vertical="top" wrapText="1"/>
    </xf>
    <xf numFmtId="0" fontId="28" fillId="8" borderId="12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2" fontId="29" fillId="0" borderId="14" xfId="0" applyNumberFormat="1" applyFont="1" applyBorder="1" applyAlignment="1">
      <alignment horizontal="center" vertical="top" wrapText="1"/>
    </xf>
    <xf numFmtId="0" fontId="29" fillId="21" borderId="14" xfId="0" applyFont="1" applyFill="1" applyBorder="1" applyAlignment="1">
      <alignment vertical="top" wrapText="1"/>
    </xf>
    <xf numFmtId="0" fontId="29" fillId="0" borderId="15" xfId="0" applyFont="1" applyBorder="1" applyAlignment="1">
      <alignment horizontal="center" vertical="top" wrapText="1"/>
    </xf>
    <xf numFmtId="9" fontId="29" fillId="0" borderId="0" xfId="0" applyNumberFormat="1" applyFont="1" applyFill="1" applyBorder="1" applyAlignment="1">
      <alignment horizontal="center" vertical="top" wrapText="1"/>
    </xf>
    <xf numFmtId="0" fontId="29" fillId="20" borderId="13" xfId="0" applyFont="1" applyFill="1" applyBorder="1" applyAlignment="1">
      <alignment horizontal="center" vertical="top" wrapText="1"/>
    </xf>
    <xf numFmtId="0" fontId="29" fillId="20" borderId="14" xfId="0" applyFont="1" applyFill="1" applyBorder="1" applyAlignment="1">
      <alignment horizontal="center" vertical="top" wrapText="1"/>
    </xf>
    <xf numFmtId="2" fontId="29" fillId="20" borderId="14" xfId="0" applyNumberFormat="1" applyFont="1" applyFill="1" applyBorder="1" applyAlignment="1">
      <alignment horizontal="center" vertical="top" wrapText="1"/>
    </xf>
    <xf numFmtId="0" fontId="29" fillId="20" borderId="15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3" fontId="29" fillId="0" borderId="15" xfId="0" applyNumberFormat="1" applyFont="1" applyBorder="1" applyAlignment="1">
      <alignment horizontal="center" vertical="top" wrapText="1"/>
    </xf>
    <xf numFmtId="3" fontId="29" fillId="20" borderId="14" xfId="0" applyNumberFormat="1" applyFont="1" applyFill="1" applyBorder="1" applyAlignment="1">
      <alignment horizontal="center" vertical="top" wrapText="1"/>
    </xf>
    <xf numFmtId="3" fontId="29" fillId="20" borderId="15" xfId="0" applyNumberFormat="1" applyFont="1" applyFill="1" applyBorder="1" applyAlignment="1">
      <alignment horizontal="center" vertical="top" wrapText="1"/>
    </xf>
    <xf numFmtId="3" fontId="29" fillId="0" borderId="14" xfId="0" applyNumberFormat="1" applyFont="1" applyBorder="1" applyAlignment="1">
      <alignment horizontal="center" vertical="top" wrapText="1"/>
    </xf>
    <xf numFmtId="0" fontId="29" fillId="20" borderId="16" xfId="0" applyFont="1" applyFill="1" applyBorder="1" applyAlignment="1">
      <alignment horizontal="center" vertical="top" wrapText="1"/>
    </xf>
    <xf numFmtId="0" fontId="29" fillId="20" borderId="17" xfId="0" applyFont="1" applyFill="1" applyBorder="1" applyAlignment="1">
      <alignment horizontal="center" vertical="top" wrapText="1"/>
    </xf>
    <xf numFmtId="2" fontId="29" fillId="20" borderId="17" xfId="0" applyNumberFormat="1" applyFont="1" applyFill="1" applyBorder="1" applyAlignment="1">
      <alignment horizontal="center" vertical="top" wrapText="1"/>
    </xf>
    <xf numFmtId="0" fontId="29" fillId="21" borderId="17" xfId="0" applyFont="1" applyFill="1" applyBorder="1" applyAlignment="1">
      <alignment vertical="top" wrapText="1"/>
    </xf>
    <xf numFmtId="3" fontId="29" fillId="20" borderId="17" xfId="0" applyNumberFormat="1" applyFont="1" applyFill="1" applyBorder="1" applyAlignment="1">
      <alignment horizontal="center" vertical="top" wrapText="1"/>
    </xf>
    <xf numFmtId="0" fontId="29" fillId="20" borderId="18" xfId="0" applyFont="1" applyFill="1" applyBorder="1" applyAlignment="1">
      <alignment horizontal="center" vertical="top" wrapText="1"/>
    </xf>
    <xf numFmtId="0" fontId="0" fillId="0" borderId="0" xfId="0" applyAlignment="1" applyProtection="1" quotePrefix="1">
      <alignment horizontal="left" vertical="center"/>
      <protection/>
    </xf>
    <xf numFmtId="0" fontId="30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 wrapText="1"/>
      <protection/>
    </xf>
    <xf numFmtId="0" fontId="32" fillId="0" borderId="0" xfId="0" applyFont="1" applyBorder="1" applyAlignment="1" applyProtection="1">
      <alignment wrapText="1"/>
      <protection/>
    </xf>
    <xf numFmtId="0" fontId="30" fillId="0" borderId="19" xfId="0" applyFont="1" applyBorder="1" applyAlignment="1" applyProtection="1">
      <alignment horizontal="center" wrapText="1"/>
      <protection locked="0"/>
    </xf>
    <xf numFmtId="0" fontId="30" fillId="0" borderId="0" xfId="0" applyFont="1" applyFill="1" applyBorder="1" applyAlignment="1" applyProtection="1">
      <alignment horizontal="left" wrapText="1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3" fontId="3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33" fillId="24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 quotePrefix="1">
      <alignment horizontal="center"/>
      <protection/>
    </xf>
    <xf numFmtId="3" fontId="33" fillId="23" borderId="19" xfId="0" applyNumberFormat="1" applyFont="1" applyFill="1" applyBorder="1" applyAlignment="1" applyProtection="1">
      <alignment horizontal="center" vertical="center" wrapText="1"/>
      <protection/>
    </xf>
    <xf numFmtId="3" fontId="34" fillId="23" borderId="19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25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3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6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26" borderId="28" xfId="0" applyFill="1" applyBorder="1" applyAlignment="1" applyProtection="1">
      <alignment horizontal="center" vertical="center" wrapText="1"/>
      <protection/>
    </xf>
    <xf numFmtId="1" fontId="0" fillId="0" borderId="28" xfId="0" applyNumberFormat="1" applyBorder="1" applyAlignment="1" applyProtection="1">
      <alignment horizontal="center" vertical="center" wrapText="1"/>
      <protection/>
    </xf>
    <xf numFmtId="1" fontId="0" fillId="0" borderId="29" xfId="0" applyNumberForma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/>
    </xf>
    <xf numFmtId="0" fontId="25" fillId="8" borderId="30" xfId="0" applyFont="1" applyFill="1" applyBorder="1" applyAlignment="1" applyProtection="1">
      <alignment horizontal="center" vertical="center" wrapText="1"/>
      <protection/>
    </xf>
    <xf numFmtId="0" fontId="25" fillId="8" borderId="19" xfId="0" applyFont="1" applyFill="1" applyBorder="1" applyAlignment="1" applyProtection="1">
      <alignment horizontal="center" vertical="center" wrapText="1"/>
      <protection/>
    </xf>
    <xf numFmtId="3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25" fillId="8" borderId="19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 wrapText="1"/>
    </xf>
    <xf numFmtId="0" fontId="25" fillId="8" borderId="2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40" fillId="0" borderId="33" xfId="0" applyFont="1" applyBorder="1" applyAlignment="1">
      <alignment horizontal="center" vertical="top" wrapText="1"/>
    </xf>
    <xf numFmtId="0" fontId="40" fillId="0" borderId="34" xfId="0" applyFont="1" applyBorder="1" applyAlignment="1">
      <alignment horizontal="center" vertical="top" wrapText="1"/>
    </xf>
    <xf numFmtId="0" fontId="40" fillId="20" borderId="33" xfId="0" applyFont="1" applyFill="1" applyBorder="1" applyAlignment="1">
      <alignment horizontal="center" vertical="top" wrapText="1"/>
    </xf>
    <xf numFmtId="0" fontId="40" fillId="20" borderId="34" xfId="0" applyFont="1" applyFill="1" applyBorder="1" applyAlignment="1">
      <alignment horizontal="center" vertical="top" wrapText="1"/>
    </xf>
    <xf numFmtId="0" fontId="25" fillId="20" borderId="35" xfId="0" applyFont="1" applyFill="1" applyBorder="1" applyAlignment="1" applyProtection="1">
      <alignment horizontal="center" vertical="center" wrapText="1"/>
      <protection/>
    </xf>
    <xf numFmtId="3" fontId="0" fillId="25" borderId="36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3" fontId="0" fillId="25" borderId="37" xfId="0" applyNumberFormat="1" applyFont="1" applyFill="1" applyBorder="1" applyAlignment="1">
      <alignment horizontal="center"/>
    </xf>
    <xf numFmtId="0" fontId="25" fillId="8" borderId="38" xfId="0" applyFont="1" applyFill="1" applyBorder="1" applyAlignment="1" applyProtection="1">
      <alignment horizontal="center" vertical="center" wrapText="1"/>
      <protection/>
    </xf>
    <xf numFmtId="0" fontId="40" fillId="20" borderId="39" xfId="0" applyFont="1" applyFill="1" applyBorder="1" applyAlignment="1">
      <alignment horizontal="center" vertical="top" wrapText="1"/>
    </xf>
    <xf numFmtId="0" fontId="40" fillId="20" borderId="40" xfId="0" applyFont="1" applyFill="1" applyBorder="1" applyAlignment="1">
      <alignment horizontal="center" vertical="top" wrapText="1"/>
    </xf>
    <xf numFmtId="3" fontId="0" fillId="25" borderId="41" xfId="0" applyNumberFormat="1" applyFont="1" applyFill="1" applyBorder="1" applyAlignment="1">
      <alignment horizontal="center"/>
    </xf>
    <xf numFmtId="3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25" fillId="8" borderId="32" xfId="0" applyFont="1" applyFill="1" applyBorder="1" applyAlignment="1" applyProtection="1">
      <alignment horizontal="center" vertical="center" wrapText="1"/>
      <protection/>
    </xf>
    <xf numFmtId="3" fontId="0" fillId="25" borderId="43" xfId="0" applyNumberFormat="1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vertical="center" wrapText="1"/>
      <protection/>
    </xf>
    <xf numFmtId="0" fontId="25" fillId="8" borderId="44" xfId="0" applyFont="1" applyFill="1" applyBorder="1" applyAlignment="1" applyProtection="1">
      <alignment horizontal="center" vertical="center" wrapText="1"/>
      <protection/>
    </xf>
    <xf numFmtId="0" fontId="25" fillId="8" borderId="45" xfId="0" applyFont="1" applyFill="1" applyBorder="1" applyAlignment="1" applyProtection="1">
      <alignment horizontal="center" vertical="center" wrapText="1"/>
      <protection/>
    </xf>
    <xf numFmtId="2" fontId="40" fillId="0" borderId="37" xfId="0" applyNumberFormat="1" applyFont="1" applyBorder="1" applyAlignment="1">
      <alignment horizontal="center" vertical="top" wrapText="1"/>
    </xf>
    <xf numFmtId="2" fontId="40" fillId="20" borderId="37" xfId="0" applyNumberFormat="1" applyFont="1" applyFill="1" applyBorder="1" applyAlignment="1">
      <alignment horizontal="center" vertical="top" wrapText="1"/>
    </xf>
    <xf numFmtId="2" fontId="40" fillId="20" borderId="46" xfId="0" applyNumberFormat="1" applyFont="1" applyFill="1" applyBorder="1" applyAlignment="1">
      <alignment horizontal="center" vertical="top" wrapText="1"/>
    </xf>
    <xf numFmtId="2" fontId="40" fillId="0" borderId="47" xfId="0" applyNumberFormat="1" applyFont="1" applyBorder="1" applyAlignment="1">
      <alignment horizontal="center" vertical="top" wrapText="1"/>
    </xf>
    <xf numFmtId="2" fontId="40" fillId="20" borderId="47" xfId="0" applyNumberFormat="1" applyFont="1" applyFill="1" applyBorder="1" applyAlignment="1">
      <alignment horizontal="center" vertical="top" wrapText="1"/>
    </xf>
    <xf numFmtId="2" fontId="40" fillId="20" borderId="48" xfId="0" applyNumberFormat="1" applyFont="1" applyFill="1" applyBorder="1" applyAlignment="1">
      <alignment horizontal="center" vertical="top" wrapText="1"/>
    </xf>
    <xf numFmtId="0" fontId="25" fillId="8" borderId="49" xfId="0" applyFont="1" applyFill="1" applyBorder="1" applyAlignment="1" applyProtection="1">
      <alignment horizontal="center" vertical="center" wrapText="1"/>
      <protection/>
    </xf>
    <xf numFmtId="0" fontId="30" fillId="8" borderId="50" xfId="0" applyFont="1" applyFill="1" applyBorder="1" applyAlignment="1">
      <alignment horizontal="center" vertical="top" wrapText="1"/>
    </xf>
    <xf numFmtId="0" fontId="25" fillId="8" borderId="50" xfId="0" applyFont="1" applyFill="1" applyBorder="1" applyAlignment="1" applyProtection="1">
      <alignment horizontal="center" vertical="center" wrapText="1"/>
      <protection/>
    </xf>
    <xf numFmtId="0" fontId="25" fillId="8" borderId="51" xfId="0" applyFont="1" applyFill="1" applyBorder="1" applyAlignment="1" applyProtection="1">
      <alignment horizontal="center" vertical="center" wrapText="1"/>
      <protection/>
    </xf>
    <xf numFmtId="0" fontId="40" fillId="0" borderId="52" xfId="0" applyFont="1" applyBorder="1" applyAlignment="1">
      <alignment horizontal="center" vertical="top" wrapText="1"/>
    </xf>
    <xf numFmtId="0" fontId="40" fillId="0" borderId="53" xfId="0" applyFont="1" applyBorder="1" applyAlignment="1">
      <alignment horizontal="center" vertical="top" wrapText="1"/>
    </xf>
    <xf numFmtId="3" fontId="0" fillId="25" borderId="44" xfId="0" applyNumberFormat="1" applyFont="1" applyFill="1" applyBorder="1" applyAlignment="1">
      <alignment horizontal="center"/>
    </xf>
    <xf numFmtId="2" fontId="40" fillId="0" borderId="38" xfId="0" applyNumberFormat="1" applyFont="1" applyBorder="1" applyAlignment="1">
      <alignment horizontal="center" vertical="top" wrapText="1"/>
    </xf>
    <xf numFmtId="3" fontId="0" fillId="25" borderId="21" xfId="0" applyNumberFormat="1" applyFont="1" applyFill="1" applyBorder="1" applyAlignment="1">
      <alignment horizontal="center"/>
    </xf>
    <xf numFmtId="0" fontId="40" fillId="0" borderId="38" xfId="0" applyFont="1" applyBorder="1" applyAlignment="1">
      <alignment horizontal="center" vertical="top" wrapText="1"/>
    </xf>
    <xf numFmtId="0" fontId="40" fillId="20" borderId="47" xfId="0" applyFont="1" applyFill="1" applyBorder="1" applyAlignment="1">
      <alignment horizontal="center" vertical="top" wrapText="1"/>
    </xf>
    <xf numFmtId="0" fontId="40" fillId="0" borderId="47" xfId="0" applyFont="1" applyBorder="1" applyAlignment="1">
      <alignment horizontal="center" vertical="top" wrapText="1"/>
    </xf>
    <xf numFmtId="0" fontId="40" fillId="20" borderId="48" xfId="0" applyFont="1" applyFill="1" applyBorder="1" applyAlignment="1">
      <alignment horizontal="center" vertical="top" wrapText="1"/>
    </xf>
    <xf numFmtId="3" fontId="0" fillId="25" borderId="4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top" wrapText="1"/>
    </xf>
    <xf numFmtId="3" fontId="0" fillId="25" borderId="32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25" borderId="29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32" xfId="0" applyNumberFormat="1" applyFont="1" applyBorder="1" applyAlignment="1">
      <alignment horizontal="center" vertical="center"/>
    </xf>
    <xf numFmtId="176" fontId="0" fillId="26" borderId="20" xfId="0" applyNumberFormat="1" applyFill="1" applyBorder="1" applyAlignment="1" applyProtection="1">
      <alignment horizontal="center" vertical="center" wrapText="1"/>
      <protection/>
    </xf>
    <xf numFmtId="3" fontId="0" fillId="26" borderId="20" xfId="0" applyNumberFormat="1" applyFill="1" applyBorder="1" applyAlignment="1" applyProtection="1">
      <alignment horizontal="center" vertical="center" wrapText="1"/>
      <protection/>
    </xf>
    <xf numFmtId="0" fontId="0" fillId="26" borderId="20" xfId="0" applyFill="1" applyBorder="1" applyAlignment="1" applyProtection="1">
      <alignment horizontal="center" vertical="center" wrapText="1"/>
      <protection/>
    </xf>
    <xf numFmtId="0" fontId="0" fillId="26" borderId="29" xfId="0" applyFill="1" applyBorder="1" applyAlignment="1" applyProtection="1">
      <alignment horizontal="center" vertical="center" wrapText="1"/>
      <protection/>
    </xf>
    <xf numFmtId="3" fontId="0" fillId="20" borderId="54" xfId="42" applyNumberFormat="1" applyFont="1" applyFill="1" applyBorder="1" applyAlignment="1" applyProtection="1">
      <alignment horizontal="center" vertical="center" wrapText="1"/>
      <protection/>
    </xf>
    <xf numFmtId="3" fontId="0" fillId="20" borderId="55" xfId="42" applyNumberFormat="1" applyFont="1" applyFill="1" applyBorder="1" applyAlignment="1" applyProtection="1">
      <alignment horizontal="center" vertical="center" wrapText="1"/>
      <protection/>
    </xf>
    <xf numFmtId="3" fontId="0" fillId="25" borderId="43" xfId="42" applyNumberFormat="1" applyFont="1" applyFill="1" applyBorder="1" applyAlignment="1" applyProtection="1">
      <alignment horizontal="center" vertical="center" wrapText="1"/>
      <protection/>
    </xf>
    <xf numFmtId="3" fontId="0" fillId="25" borderId="21" xfId="42" applyNumberFormat="1" applyFont="1" applyFill="1" applyBorder="1" applyAlignment="1" applyProtection="1">
      <alignment horizontal="center" vertical="center" wrapText="1"/>
      <protection/>
    </xf>
    <xf numFmtId="3" fontId="30" fillId="0" borderId="0" xfId="0" applyNumberFormat="1" applyFont="1" applyBorder="1" applyAlignment="1" applyProtection="1">
      <alignment horizontal="left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56" xfId="0" applyBorder="1" applyAlignment="1" applyProtection="1">
      <alignment horizontal="left" vertical="center" wrapText="1"/>
      <protection/>
    </xf>
    <xf numFmtId="0" fontId="0" fillId="0" borderId="57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0" fontId="28" fillId="6" borderId="58" xfId="0" applyFont="1" applyFill="1" applyBorder="1" applyAlignment="1">
      <alignment horizontal="center" vertical="top" wrapText="1"/>
    </xf>
    <xf numFmtId="0" fontId="28" fillId="6" borderId="59" xfId="0" applyFont="1" applyFill="1" applyBorder="1" applyAlignment="1">
      <alignment horizontal="center" vertical="top" wrapText="1"/>
    </xf>
    <xf numFmtId="0" fontId="28" fillId="6" borderId="60" xfId="0" applyFont="1" applyFill="1" applyBorder="1" applyAlignment="1">
      <alignment horizontal="center" vertical="top" wrapText="1"/>
    </xf>
    <xf numFmtId="0" fontId="30" fillId="0" borderId="0" xfId="0" applyFont="1" applyBorder="1" applyAlignment="1" applyProtection="1">
      <alignment horizontal="left" wrapText="1"/>
      <protection/>
    </xf>
    <xf numFmtId="0" fontId="30" fillId="0" borderId="20" xfId="0" applyFont="1" applyBorder="1" applyAlignment="1" applyProtection="1">
      <alignment horizontal="left" wrapText="1"/>
      <protection/>
    </xf>
    <xf numFmtId="0" fontId="29" fillId="0" borderId="56" xfId="0" applyFont="1" applyBorder="1" applyAlignment="1">
      <alignment horizontal="center" vertical="top" wrapText="1"/>
    </xf>
    <xf numFmtId="0" fontId="29" fillId="0" borderId="57" xfId="0" applyFont="1" applyBorder="1" applyAlignment="1">
      <alignment horizontal="center" vertical="top" wrapText="1"/>
    </xf>
    <xf numFmtId="0" fontId="29" fillId="0" borderId="32" xfId="0" applyFont="1" applyBorder="1" applyAlignment="1">
      <alignment horizontal="center" vertical="top" wrapText="1"/>
    </xf>
    <xf numFmtId="0" fontId="0" fillId="0" borderId="57" xfId="0" applyBorder="1" applyAlignment="1">
      <alignment/>
    </xf>
    <xf numFmtId="0" fontId="0" fillId="0" borderId="32" xfId="0" applyBorder="1" applyAlignment="1">
      <alignment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26" fillId="0" borderId="0" xfId="0" applyFont="1" applyAlignment="1">
      <alignment vertical="top" wrapText="1"/>
    </xf>
    <xf numFmtId="0" fontId="27" fillId="27" borderId="61" xfId="0" applyFont="1" applyFill="1" applyBorder="1" applyAlignment="1">
      <alignment horizontal="left" vertical="top" wrapText="1"/>
    </xf>
    <xf numFmtId="0" fontId="27" fillId="27" borderId="35" xfId="0" applyFont="1" applyFill="1" applyBorder="1" applyAlignment="1">
      <alignment horizontal="left" vertical="top" wrapText="1"/>
    </xf>
    <xf numFmtId="0" fontId="27" fillId="27" borderId="62" xfId="0" applyFont="1" applyFill="1" applyBorder="1" applyAlignment="1">
      <alignment horizontal="left" vertical="top" wrapText="1"/>
    </xf>
    <xf numFmtId="0" fontId="27" fillId="27" borderId="27" xfId="0" applyFont="1" applyFill="1" applyBorder="1" applyAlignment="1">
      <alignment horizontal="left" vertical="top" wrapText="1"/>
    </xf>
    <xf numFmtId="0" fontId="27" fillId="27" borderId="28" xfId="0" applyFont="1" applyFill="1" applyBorder="1" applyAlignment="1">
      <alignment horizontal="left" vertical="top" wrapText="1"/>
    </xf>
    <xf numFmtId="0" fontId="27" fillId="27" borderId="29" xfId="0" applyFont="1" applyFill="1" applyBorder="1" applyAlignment="1">
      <alignment horizontal="left" vertical="top" wrapText="1"/>
    </xf>
    <xf numFmtId="0" fontId="28" fillId="8" borderId="56" xfId="0" applyFont="1" applyFill="1" applyBorder="1" applyAlignment="1">
      <alignment horizontal="center" vertical="top" wrapText="1"/>
    </xf>
    <xf numFmtId="0" fontId="28" fillId="8" borderId="57" xfId="0" applyFont="1" applyFill="1" applyBorder="1" applyAlignment="1">
      <alignment horizontal="center" vertical="top" wrapText="1"/>
    </xf>
    <xf numFmtId="0" fontId="28" fillId="8" borderId="32" xfId="0" applyFont="1" applyFill="1" applyBorder="1" applyAlignment="1">
      <alignment horizontal="center" vertical="top" wrapText="1"/>
    </xf>
    <xf numFmtId="0" fontId="25" fillId="8" borderId="56" xfId="0" applyFont="1" applyFill="1" applyBorder="1" applyAlignment="1">
      <alignment horizontal="center" vertical="center"/>
    </xf>
    <xf numFmtId="0" fontId="25" fillId="8" borderId="57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center" vertical="center"/>
    </xf>
    <xf numFmtId="0" fontId="25" fillId="8" borderId="61" xfId="0" applyFont="1" applyFill="1" applyBorder="1" applyAlignment="1">
      <alignment horizontal="center"/>
    </xf>
    <xf numFmtId="0" fontId="25" fillId="8" borderId="35" xfId="0" applyFont="1" applyFill="1" applyBorder="1" applyAlignment="1">
      <alignment horizontal="center"/>
    </xf>
    <xf numFmtId="0" fontId="25" fillId="8" borderId="62" xfId="0" applyFont="1" applyFill="1" applyBorder="1" applyAlignment="1">
      <alignment horizontal="center"/>
    </xf>
    <xf numFmtId="0" fontId="25" fillId="8" borderId="56" xfId="0" applyFont="1" applyFill="1" applyBorder="1" applyAlignment="1">
      <alignment horizontal="center"/>
    </xf>
    <xf numFmtId="0" fontId="25" fillId="8" borderId="57" xfId="0" applyFont="1" applyFill="1" applyBorder="1" applyAlignment="1">
      <alignment horizontal="center"/>
    </xf>
    <xf numFmtId="0" fontId="25" fillId="8" borderId="32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62</xdr:row>
      <xdr:rowOff>38100</xdr:rowOff>
    </xdr:from>
    <xdr:to>
      <xdr:col>6</xdr:col>
      <xdr:colOff>438150</xdr:colOff>
      <xdr:row>63</xdr:row>
      <xdr:rowOff>38100</xdr:rowOff>
    </xdr:to>
    <xdr:sp>
      <xdr:nvSpPr>
        <xdr:cNvPr id="1" name="Line 1"/>
        <xdr:cNvSpPr>
          <a:spLocks/>
        </xdr:cNvSpPr>
      </xdr:nvSpPr>
      <xdr:spPr>
        <a:xfrm>
          <a:off x="4581525" y="118967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1"/>
  <sheetViews>
    <sheetView showGridLines="0" zoomScalePageLayoutView="0" workbookViewId="0" topLeftCell="A1">
      <selection activeCell="Q8" sqref="Q8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116"/>
      <c r="C2" s="116"/>
      <c r="D2" s="116"/>
      <c r="E2" s="116"/>
      <c r="F2" s="116"/>
      <c r="G2" s="116"/>
      <c r="H2" s="116"/>
    </row>
    <row r="3" spans="1:8" s="3" customFormat="1" ht="12.75">
      <c r="A3" s="6"/>
      <c r="B3" s="116"/>
      <c r="C3" s="116"/>
      <c r="D3" s="116"/>
      <c r="E3" s="116"/>
      <c r="F3" s="116"/>
      <c r="G3" s="116"/>
      <c r="H3" s="116"/>
    </row>
    <row r="4" spans="1:8" s="3" customFormat="1" ht="12.75">
      <c r="A4" s="6"/>
      <c r="B4" s="116"/>
      <c r="C4" s="116"/>
      <c r="D4" s="116"/>
      <c r="E4" s="116"/>
      <c r="F4" s="116"/>
      <c r="G4" s="116"/>
      <c r="H4" s="116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69</v>
      </c>
      <c r="C6" s="5"/>
      <c r="D6" s="5"/>
      <c r="F6" s="5"/>
      <c r="G6" s="5"/>
      <c r="H6" s="5"/>
    </row>
    <row r="7" spans="1:8" ht="12.75">
      <c r="A7" s="5"/>
      <c r="B7" s="9"/>
      <c r="C7" s="10" t="s">
        <v>117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84" t="s">
        <v>22</v>
      </c>
    </row>
    <row r="10" spans="2:8" ht="16.5" customHeight="1">
      <c r="B10" s="84" t="s">
        <v>70</v>
      </c>
      <c r="C10" s="42"/>
      <c r="D10" s="42"/>
      <c r="E10" s="42"/>
      <c r="F10" s="42"/>
      <c r="G10" s="42"/>
      <c r="H10" s="42"/>
    </row>
    <row r="11" spans="2:8" ht="16.5" customHeight="1">
      <c r="B11" s="44"/>
      <c r="C11" s="42"/>
      <c r="D11" s="42"/>
      <c r="E11" s="42"/>
      <c r="F11" s="42"/>
      <c r="G11" s="42"/>
      <c r="H11" s="42"/>
    </row>
    <row r="12" spans="2:8" ht="16.5" customHeight="1">
      <c r="B12" s="85" t="s">
        <v>71</v>
      </c>
      <c r="C12" s="42"/>
      <c r="D12" s="42"/>
      <c r="E12" s="42"/>
      <c r="F12" s="42"/>
      <c r="G12" s="42"/>
      <c r="H12" s="42"/>
    </row>
    <row r="13" spans="2:8" ht="12.75">
      <c r="B13" s="86" t="s">
        <v>72</v>
      </c>
      <c r="C13" s="87"/>
      <c r="D13" s="42"/>
      <c r="E13" s="42"/>
      <c r="F13" s="42"/>
      <c r="G13" s="42"/>
      <c r="H13" s="42"/>
    </row>
    <row r="14" spans="2:8" ht="12.75">
      <c r="B14" s="88" t="s">
        <v>73</v>
      </c>
      <c r="C14" s="87"/>
      <c r="D14" s="42"/>
      <c r="E14" s="42"/>
      <c r="F14" s="42"/>
      <c r="G14" s="42"/>
      <c r="H14" s="42"/>
    </row>
    <row r="15" spans="2:8" ht="12.75">
      <c r="B15" s="86" t="s">
        <v>74</v>
      </c>
      <c r="C15" s="87"/>
      <c r="D15" s="42"/>
      <c r="E15" s="42"/>
      <c r="F15" s="42"/>
      <c r="G15" s="42"/>
      <c r="H15" s="42"/>
    </row>
    <row r="16" spans="2:8" ht="12.75">
      <c r="B16" s="86"/>
      <c r="C16" s="87"/>
      <c r="D16" s="42"/>
      <c r="E16" s="42"/>
      <c r="F16" s="42"/>
      <c r="G16" s="42"/>
      <c r="H16" s="42"/>
    </row>
    <row r="17" spans="2:8" ht="18.75">
      <c r="B17" s="85" t="s">
        <v>75</v>
      </c>
      <c r="C17" s="42"/>
      <c r="D17" s="42"/>
      <c r="E17" s="42"/>
      <c r="F17" s="42"/>
      <c r="G17" s="42"/>
      <c r="H17" s="42"/>
    </row>
    <row r="18" spans="2:8" ht="12" customHeight="1">
      <c r="B18" s="85"/>
      <c r="C18" s="42"/>
      <c r="D18" s="42"/>
      <c r="E18" s="42"/>
      <c r="F18" s="42"/>
      <c r="G18" s="42"/>
      <c r="H18" s="42"/>
    </row>
    <row r="19" spans="2:8" ht="17.25" customHeight="1">
      <c r="B19" s="89" t="s">
        <v>113</v>
      </c>
      <c r="C19" s="42"/>
      <c r="D19" s="42"/>
      <c r="E19" s="42"/>
      <c r="F19" s="42"/>
      <c r="G19" s="42"/>
      <c r="H19" s="42"/>
    </row>
    <row r="20" spans="2:8" ht="12.75">
      <c r="B20" s="44" t="s">
        <v>115</v>
      </c>
      <c r="C20" s="42"/>
      <c r="D20" s="42"/>
      <c r="E20" s="42"/>
      <c r="F20" s="42"/>
      <c r="G20" s="42"/>
      <c r="H20" s="42"/>
    </row>
    <row r="21" spans="2:8" ht="12.75" customHeight="1">
      <c r="B21" s="85"/>
      <c r="C21" s="42"/>
      <c r="D21" s="42"/>
      <c r="E21" s="42"/>
      <c r="F21" s="42"/>
      <c r="G21" s="42"/>
      <c r="H21" s="42"/>
    </row>
    <row r="22" spans="2:8" ht="18">
      <c r="B22" s="89" t="s">
        <v>76</v>
      </c>
      <c r="C22" s="42"/>
      <c r="D22" s="42"/>
      <c r="E22" s="42"/>
      <c r="F22" s="42"/>
      <c r="G22" s="42"/>
      <c r="H22" s="42"/>
    </row>
    <row r="23" spans="2:8" ht="15.75">
      <c r="B23" s="90" t="s">
        <v>77</v>
      </c>
      <c r="C23" s="42"/>
      <c r="D23" s="42"/>
      <c r="E23" s="42"/>
      <c r="F23" s="42"/>
      <c r="G23" s="42"/>
      <c r="H23" s="42"/>
    </row>
    <row r="24" spans="1:8" ht="12.75">
      <c r="A24" s="3"/>
      <c r="B24" s="44" t="s">
        <v>114</v>
      </c>
      <c r="C24" s="42"/>
      <c r="D24" s="42"/>
      <c r="E24" s="42"/>
      <c r="F24" s="42"/>
      <c r="G24" s="42"/>
      <c r="H24" s="42"/>
    </row>
    <row r="25" spans="1:8" ht="12.75">
      <c r="A25" s="3"/>
      <c r="B25" s="44" t="s">
        <v>78</v>
      </c>
      <c r="C25" s="42"/>
      <c r="D25" s="42"/>
      <c r="E25" s="42"/>
      <c r="F25" s="42"/>
      <c r="G25" s="42"/>
      <c r="H25" s="42"/>
    </row>
    <row r="26" spans="1:8" ht="15.75">
      <c r="A26" s="3"/>
      <c r="B26" s="90" t="s">
        <v>79</v>
      </c>
      <c r="C26" s="42"/>
      <c r="D26" s="42"/>
      <c r="E26" s="42"/>
      <c r="F26" s="42"/>
      <c r="G26" s="42"/>
      <c r="H26" s="42"/>
    </row>
    <row r="27" spans="1:8" ht="12.75">
      <c r="A27" s="3"/>
      <c r="B27" s="44" t="s">
        <v>80</v>
      </c>
      <c r="C27" s="42"/>
      <c r="D27" s="42"/>
      <c r="E27" s="42"/>
      <c r="F27" s="42"/>
      <c r="G27" s="42"/>
      <c r="H27" s="42"/>
    </row>
    <row r="28" spans="1:8" ht="15.75">
      <c r="A28" s="3"/>
      <c r="B28" s="90" t="s">
        <v>81</v>
      </c>
      <c r="C28" s="42"/>
      <c r="D28" s="42"/>
      <c r="E28" s="42"/>
      <c r="F28" s="42"/>
      <c r="G28" s="42"/>
      <c r="H28" s="42"/>
    </row>
    <row r="29" spans="1:8" ht="12.75">
      <c r="A29" s="3"/>
      <c r="B29" s="44" t="s">
        <v>82</v>
      </c>
      <c r="C29" s="42"/>
      <c r="D29" s="42"/>
      <c r="E29" s="42"/>
      <c r="F29" s="42"/>
      <c r="G29" s="42"/>
      <c r="H29" s="42"/>
    </row>
    <row r="30" spans="1:8" ht="15.75">
      <c r="A30" s="3"/>
      <c r="B30" s="90" t="s">
        <v>83</v>
      </c>
      <c r="C30" s="42"/>
      <c r="D30" s="42"/>
      <c r="E30" s="42"/>
      <c r="F30" s="42"/>
      <c r="G30" s="42"/>
      <c r="H30" s="42"/>
    </row>
    <row r="31" spans="1:8" ht="12.75">
      <c r="A31" s="3"/>
      <c r="B31" s="44" t="s">
        <v>84</v>
      </c>
      <c r="C31" s="42"/>
      <c r="D31" s="42"/>
      <c r="E31" s="42"/>
      <c r="F31" s="42"/>
      <c r="G31" s="42"/>
      <c r="H31" s="42"/>
    </row>
    <row r="32" spans="1:8" ht="12.75">
      <c r="A32" s="3"/>
      <c r="B32" s="44" t="s">
        <v>85</v>
      </c>
      <c r="C32" s="42"/>
      <c r="D32" s="42"/>
      <c r="E32" s="42"/>
      <c r="F32" s="42"/>
      <c r="G32" s="42"/>
      <c r="H32" s="42"/>
    </row>
    <row r="33" spans="1:8" ht="12.75">
      <c r="A33" s="3"/>
      <c r="B33" s="44" t="s">
        <v>86</v>
      </c>
      <c r="C33" s="42"/>
      <c r="D33" s="42"/>
      <c r="E33" s="42"/>
      <c r="F33" s="42"/>
      <c r="G33" s="42"/>
      <c r="H33" s="42"/>
    </row>
    <row r="34" spans="1:8" ht="12.75">
      <c r="A34" s="3"/>
      <c r="B34" s="44"/>
      <c r="C34" s="42"/>
      <c r="D34" s="42"/>
      <c r="E34" s="42"/>
      <c r="F34" s="42"/>
      <c r="G34" s="42"/>
      <c r="H34" s="42"/>
    </row>
    <row r="35" spans="1:8" ht="18">
      <c r="A35" s="3"/>
      <c r="B35" s="89" t="s">
        <v>87</v>
      </c>
      <c r="C35" s="42"/>
      <c r="D35" s="42"/>
      <c r="E35" s="42"/>
      <c r="F35" s="42"/>
      <c r="G35" s="42"/>
      <c r="H35" s="42"/>
    </row>
    <row r="36" spans="1:8" ht="15.75">
      <c r="A36" s="3"/>
      <c r="B36" s="90" t="s">
        <v>77</v>
      </c>
      <c r="C36" s="42"/>
      <c r="D36" s="42"/>
      <c r="E36" s="42"/>
      <c r="F36" s="42"/>
      <c r="G36" s="42"/>
      <c r="H36" s="42"/>
    </row>
    <row r="37" spans="1:8" ht="12.75">
      <c r="A37" s="3"/>
      <c r="B37" s="44" t="s">
        <v>114</v>
      </c>
      <c r="C37" s="42"/>
      <c r="D37" s="42"/>
      <c r="E37" s="42"/>
      <c r="F37" s="42"/>
      <c r="G37" s="42"/>
      <c r="H37" s="42"/>
    </row>
    <row r="38" spans="1:8" ht="12.75">
      <c r="A38" s="3"/>
      <c r="B38" s="44" t="s">
        <v>88</v>
      </c>
      <c r="C38" s="42"/>
      <c r="D38" s="42"/>
      <c r="E38" s="42"/>
      <c r="F38" s="42"/>
      <c r="G38" s="42"/>
      <c r="H38" s="42"/>
    </row>
    <row r="39" spans="1:8" ht="12.75">
      <c r="A39" s="3"/>
      <c r="B39" s="44" t="s">
        <v>78</v>
      </c>
      <c r="C39" s="42"/>
      <c r="D39" s="42"/>
      <c r="E39" s="42"/>
      <c r="F39" s="42"/>
      <c r="G39" s="42"/>
      <c r="H39" s="42"/>
    </row>
    <row r="40" spans="1:8" ht="15.75">
      <c r="A40" s="3" t="s">
        <v>89</v>
      </c>
      <c r="B40" s="90" t="s">
        <v>79</v>
      </c>
      <c r="C40" s="42"/>
      <c r="D40" s="42"/>
      <c r="E40" s="42"/>
      <c r="F40" s="42"/>
      <c r="G40" s="42"/>
      <c r="H40" s="42"/>
    </row>
    <row r="41" spans="1:8" ht="12.75">
      <c r="A41" s="3"/>
      <c r="B41" s="44" t="s">
        <v>90</v>
      </c>
      <c r="C41" s="42"/>
      <c r="D41" s="42"/>
      <c r="E41" s="42"/>
      <c r="F41" s="42"/>
      <c r="G41" s="42"/>
      <c r="H41" s="42"/>
    </row>
    <row r="42" spans="1:8" ht="12.75">
      <c r="A42" s="3"/>
      <c r="B42" s="44" t="s">
        <v>91</v>
      </c>
      <c r="C42" s="42"/>
      <c r="D42" s="42"/>
      <c r="E42" s="42"/>
      <c r="F42" s="42"/>
      <c r="G42" s="42"/>
      <c r="H42" s="42"/>
    </row>
    <row r="43" spans="1:8" ht="12.75">
      <c r="A43" s="3"/>
      <c r="B43" s="44" t="s">
        <v>92</v>
      </c>
      <c r="C43" s="42"/>
      <c r="D43" s="42"/>
      <c r="E43" s="42"/>
      <c r="F43" s="42"/>
      <c r="G43" s="42"/>
      <c r="H43" s="42"/>
    </row>
    <row r="44" spans="1:8" ht="15.75">
      <c r="A44" s="3"/>
      <c r="B44" s="90" t="s">
        <v>81</v>
      </c>
      <c r="C44" s="42"/>
      <c r="D44" s="42"/>
      <c r="E44" s="42"/>
      <c r="F44" s="42"/>
      <c r="G44" s="42"/>
      <c r="H44" s="42"/>
    </row>
    <row r="45" spans="1:8" ht="12.75">
      <c r="A45" s="3"/>
      <c r="B45" s="44" t="s">
        <v>93</v>
      </c>
      <c r="C45" s="42"/>
      <c r="D45" s="42"/>
      <c r="E45" s="42"/>
      <c r="F45" s="42"/>
      <c r="G45" s="42"/>
      <c r="H45" s="42"/>
    </row>
    <row r="46" spans="1:8" ht="12" customHeight="1">
      <c r="A46" s="3"/>
      <c r="B46" s="90" t="s">
        <v>83</v>
      </c>
      <c r="C46" s="42"/>
      <c r="D46" s="42"/>
      <c r="E46" s="42"/>
      <c r="F46" s="42"/>
      <c r="G46" s="42"/>
      <c r="H46" s="42"/>
    </row>
    <row r="47" spans="1:8" ht="12.75">
      <c r="A47" s="3"/>
      <c r="B47" s="44" t="s">
        <v>94</v>
      </c>
      <c r="C47" s="42"/>
      <c r="D47" s="42"/>
      <c r="E47" s="42"/>
      <c r="F47" s="42"/>
      <c r="G47" s="42"/>
      <c r="H47" s="42"/>
    </row>
    <row r="48" spans="1:8" ht="16.5" customHeight="1">
      <c r="A48" s="3"/>
      <c r="B48" s="44" t="s">
        <v>86</v>
      </c>
      <c r="C48" s="47"/>
      <c r="D48" s="47"/>
      <c r="E48" s="47"/>
      <c r="F48" s="48"/>
      <c r="G48" s="47"/>
      <c r="H48" s="47"/>
    </row>
    <row r="49" spans="1:8" ht="16.5" customHeight="1">
      <c r="A49" s="3"/>
      <c r="B49" s="44"/>
      <c r="C49" s="47"/>
      <c r="D49" s="47"/>
      <c r="E49" s="47"/>
      <c r="F49" s="48"/>
      <c r="H49" s="50"/>
    </row>
    <row r="50" ht="18">
      <c r="B50" s="89" t="s">
        <v>42</v>
      </c>
    </row>
    <row r="51" ht="12.75">
      <c r="B51" s="44" t="s">
        <v>95</v>
      </c>
    </row>
    <row r="52" ht="12.75">
      <c r="B52" s="44" t="s">
        <v>91</v>
      </c>
    </row>
    <row r="53" ht="12.75">
      <c r="B53" s="44" t="s">
        <v>96</v>
      </c>
    </row>
    <row r="55" ht="18">
      <c r="B55" s="89" t="s">
        <v>107</v>
      </c>
    </row>
    <row r="56" spans="2:12" ht="12.75">
      <c r="B56" s="157" t="s">
        <v>108</v>
      </c>
      <c r="C56" s="157"/>
      <c r="D56" s="157"/>
      <c r="E56" s="158" t="s">
        <v>109</v>
      </c>
      <c r="F56" s="158"/>
      <c r="G56" s="158"/>
      <c r="H56" s="158"/>
      <c r="I56" s="158"/>
      <c r="J56" s="158"/>
      <c r="K56" s="158"/>
      <c r="L56" s="158"/>
    </row>
    <row r="57" spans="2:14" ht="12.75">
      <c r="B57" s="156" t="e">
        <v>#VALUE!</v>
      </c>
      <c r="C57" s="156"/>
      <c r="D57" s="156"/>
      <c r="E57" s="159" t="s">
        <v>116</v>
      </c>
      <c r="F57" s="159"/>
      <c r="G57" s="159"/>
      <c r="H57" s="159"/>
      <c r="I57" s="159"/>
      <c r="J57" s="159"/>
      <c r="K57" s="159"/>
      <c r="L57" s="159"/>
      <c r="M57" s="159"/>
      <c r="N57" s="159"/>
    </row>
    <row r="58" spans="2:5" ht="12.75">
      <c r="B58" s="1"/>
      <c r="C58" s="1"/>
      <c r="D58" s="1"/>
      <c r="E58" s="44"/>
    </row>
    <row r="59" spans="2:14" ht="12.75" customHeight="1">
      <c r="B59" s="156" t="s">
        <v>110</v>
      </c>
      <c r="C59" s="156"/>
      <c r="D59" s="156"/>
      <c r="E59" s="160" t="s">
        <v>111</v>
      </c>
      <c r="F59" s="160"/>
      <c r="G59" s="160"/>
      <c r="H59" s="160"/>
      <c r="I59" s="160"/>
      <c r="J59" s="160"/>
      <c r="K59" s="160"/>
      <c r="L59" s="160"/>
      <c r="M59" s="160"/>
      <c r="N59" s="160"/>
    </row>
    <row r="60" spans="5:14" ht="12.75">
      <c r="E60" s="160"/>
      <c r="F60" s="160"/>
      <c r="G60" s="160"/>
      <c r="H60" s="160"/>
      <c r="I60" s="160"/>
      <c r="J60" s="160"/>
      <c r="K60" s="160"/>
      <c r="L60" s="160"/>
      <c r="M60" s="160"/>
      <c r="N60" s="160"/>
    </row>
    <row r="61" spans="5:14" ht="12.75">
      <c r="E61" s="160"/>
      <c r="F61" s="160"/>
      <c r="G61" s="160"/>
      <c r="H61" s="160"/>
      <c r="I61" s="160"/>
      <c r="J61" s="160"/>
      <c r="K61" s="160"/>
      <c r="L61" s="160"/>
      <c r="M61" s="160"/>
      <c r="N61" s="160"/>
    </row>
  </sheetData>
  <sheetProtection password="B2B1" sheet="1"/>
  <mergeCells count="6">
    <mergeCell ref="B59:D59"/>
    <mergeCell ref="B56:D56"/>
    <mergeCell ref="E56:L56"/>
    <mergeCell ref="B57:D57"/>
    <mergeCell ref="E57:N57"/>
    <mergeCell ref="E59:N61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53712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9"/>
  <sheetViews>
    <sheetView showGridLines="0" tabSelected="1" zoomScalePageLayoutView="0" workbookViewId="0" topLeftCell="A1">
      <selection activeCell="Q15" sqref="Q15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2.140625" style="2" customWidth="1"/>
    <col min="6" max="6" width="7.28125" style="2" customWidth="1"/>
    <col min="7" max="7" width="15.42187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4" s="3" customFormat="1" ht="12.75" customHeight="1"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5"/>
    </row>
    <row r="3" spans="1:14" s="3" customFormat="1" ht="12.75">
      <c r="A3" s="6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5"/>
    </row>
    <row r="4" spans="1:14" s="3" customFormat="1" ht="12.75">
      <c r="A4" s="6"/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5"/>
    </row>
    <row r="5" spans="1:14" ht="20.25" customHeight="1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2.75">
      <c r="A6" s="5"/>
      <c r="B6" s="9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117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2:9" ht="12.75" customHeight="1" thickBot="1">
      <c r="B9" s="177" t="s">
        <v>1</v>
      </c>
      <c r="C9" s="177"/>
      <c r="D9" s="177"/>
      <c r="E9" s="177"/>
      <c r="F9" s="177"/>
      <c r="G9" s="177"/>
      <c r="H9" s="177"/>
      <c r="I9" s="177"/>
    </row>
    <row r="10" spans="2:9" ht="15" customHeight="1" thickBot="1">
      <c r="B10" s="178" t="s">
        <v>2</v>
      </c>
      <c r="C10" s="179"/>
      <c r="D10" s="179"/>
      <c r="E10" s="179"/>
      <c r="F10" s="179"/>
      <c r="G10" s="179"/>
      <c r="H10" s="180"/>
      <c r="I10" s="12"/>
    </row>
    <row r="11" spans="2:9" ht="13.5" thickBot="1">
      <c r="B11" s="184" t="s">
        <v>3</v>
      </c>
      <c r="C11" s="185"/>
      <c r="D11" s="185"/>
      <c r="E11" s="186"/>
      <c r="F11" s="184" t="s">
        <v>4</v>
      </c>
      <c r="G11" s="185"/>
      <c r="H11" s="186"/>
      <c r="I11"/>
    </row>
    <row r="12" spans="2:9" ht="13.5" thickBot="1">
      <c r="B12" s="169" t="s">
        <v>5</v>
      </c>
      <c r="C12" s="170"/>
      <c r="D12" s="170"/>
      <c r="E12" s="171"/>
      <c r="F12" s="169" t="s">
        <v>6</v>
      </c>
      <c r="G12" s="170"/>
      <c r="H12" s="171"/>
      <c r="I12"/>
    </row>
    <row r="13" spans="2:9" ht="13.5" thickBot="1">
      <c r="B13" s="169" t="s">
        <v>7</v>
      </c>
      <c r="C13" s="170"/>
      <c r="D13" s="170"/>
      <c r="E13" s="171"/>
      <c r="F13" s="169" t="s">
        <v>8</v>
      </c>
      <c r="G13" s="170"/>
      <c r="H13" s="171"/>
      <c r="I13"/>
    </row>
    <row r="14" spans="2:9" ht="13.5" thickBot="1">
      <c r="B14" s="169" t="s">
        <v>9</v>
      </c>
      <c r="C14" s="170"/>
      <c r="D14" s="170"/>
      <c r="E14" s="171"/>
      <c r="F14" s="169" t="s">
        <v>10</v>
      </c>
      <c r="G14" s="170"/>
      <c r="H14" s="171"/>
      <c r="I14"/>
    </row>
    <row r="15" spans="2:9" ht="15" customHeight="1" thickBot="1">
      <c r="B15" s="181" t="s">
        <v>11</v>
      </c>
      <c r="C15" s="182"/>
      <c r="D15" s="182"/>
      <c r="E15" s="182"/>
      <c r="F15" s="182"/>
      <c r="G15" s="182"/>
      <c r="H15" s="183"/>
      <c r="I15" s="13"/>
    </row>
    <row r="16" spans="2:9" ht="51.75" thickBot="1">
      <c r="B16" s="14" t="s">
        <v>12</v>
      </c>
      <c r="C16" s="15" t="s">
        <v>13</v>
      </c>
      <c r="D16" s="15" t="s">
        <v>14</v>
      </c>
      <c r="E16" s="15" t="s">
        <v>15</v>
      </c>
      <c r="F16" s="16"/>
      <c r="G16" s="15" t="s">
        <v>16</v>
      </c>
      <c r="H16" s="17" t="s">
        <v>17</v>
      </c>
      <c r="I16" s="18"/>
    </row>
    <row r="17" spans="2:9" ht="13.5" thickBot="1">
      <c r="B17" s="164" t="s">
        <v>18</v>
      </c>
      <c r="C17" s="165"/>
      <c r="D17" s="165"/>
      <c r="E17" s="165"/>
      <c r="F17" s="165"/>
      <c r="G17" s="165"/>
      <c r="H17" s="166"/>
      <c r="I17" s="19"/>
    </row>
    <row r="18" spans="2:9" ht="13.5" thickBot="1">
      <c r="B18" s="20">
        <v>1</v>
      </c>
      <c r="C18" s="21">
        <v>1</v>
      </c>
      <c r="D18" s="21">
        <v>1</v>
      </c>
      <c r="E18" s="22">
        <v>15</v>
      </c>
      <c r="F18" s="23"/>
      <c r="G18" s="21">
        <v>15</v>
      </c>
      <c r="H18" s="24">
        <v>15</v>
      </c>
      <c r="I18" s="25"/>
    </row>
    <row r="19" spans="2:9" ht="13.5" thickBot="1">
      <c r="B19" s="26">
        <v>2</v>
      </c>
      <c r="C19" s="27">
        <v>2</v>
      </c>
      <c r="D19" s="27">
        <v>5</v>
      </c>
      <c r="E19" s="28">
        <v>20</v>
      </c>
      <c r="F19" s="23"/>
      <c r="G19" s="27">
        <v>35</v>
      </c>
      <c r="H19" s="29">
        <v>95</v>
      </c>
      <c r="I19" s="25"/>
    </row>
    <row r="20" spans="2:9" ht="13.5" thickBot="1">
      <c r="B20" s="20">
        <v>3</v>
      </c>
      <c r="C20" s="21">
        <v>6</v>
      </c>
      <c r="D20" s="21">
        <v>15</v>
      </c>
      <c r="E20" s="22">
        <v>2.5</v>
      </c>
      <c r="F20" s="23"/>
      <c r="G20" s="21">
        <v>98</v>
      </c>
      <c r="H20" s="24">
        <v>120</v>
      </c>
      <c r="I20" s="25"/>
    </row>
    <row r="21" spans="2:9" ht="13.5" thickBot="1">
      <c r="B21" s="26">
        <v>4</v>
      </c>
      <c r="C21" s="27">
        <v>16</v>
      </c>
      <c r="D21" s="27">
        <v>50</v>
      </c>
      <c r="E21" s="28">
        <v>2.25</v>
      </c>
      <c r="F21" s="23"/>
      <c r="G21" s="27">
        <v>123</v>
      </c>
      <c r="H21" s="29">
        <v>199</v>
      </c>
      <c r="I21" s="25"/>
    </row>
    <row r="22" spans="2:9" ht="13.5" thickBot="1">
      <c r="B22" s="20">
        <v>5</v>
      </c>
      <c r="C22" s="21">
        <v>51</v>
      </c>
      <c r="D22" s="21">
        <v>100</v>
      </c>
      <c r="E22" s="22">
        <v>1.8</v>
      </c>
      <c r="F22" s="23"/>
      <c r="G22" s="21">
        <v>201</v>
      </c>
      <c r="H22" s="24">
        <v>289</v>
      </c>
      <c r="I22" s="25"/>
    </row>
    <row r="23" spans="2:9" ht="13.5" thickBot="1">
      <c r="B23" s="26">
        <v>6</v>
      </c>
      <c r="C23" s="27">
        <v>101</v>
      </c>
      <c r="D23" s="27">
        <v>200</v>
      </c>
      <c r="E23" s="28">
        <v>0.9</v>
      </c>
      <c r="F23" s="23"/>
      <c r="G23" s="27">
        <v>290</v>
      </c>
      <c r="H23" s="29">
        <v>379</v>
      </c>
      <c r="I23" s="25"/>
    </row>
    <row r="24" spans="2:9" ht="13.5" thickBot="1">
      <c r="B24" s="20">
        <v>7</v>
      </c>
      <c r="C24" s="21">
        <v>201</v>
      </c>
      <c r="D24" s="21">
        <v>299</v>
      </c>
      <c r="E24" s="22">
        <v>0.45</v>
      </c>
      <c r="F24" s="23"/>
      <c r="G24" s="21">
        <v>380</v>
      </c>
      <c r="H24" s="24">
        <v>424</v>
      </c>
      <c r="I24" s="25"/>
    </row>
    <row r="25" spans="2:9" ht="13.5" thickBot="1">
      <c r="B25" s="26">
        <v>8</v>
      </c>
      <c r="C25" s="27">
        <v>300</v>
      </c>
      <c r="D25" s="27" t="s">
        <v>19</v>
      </c>
      <c r="E25" s="28">
        <v>0</v>
      </c>
      <c r="F25" s="23"/>
      <c r="G25" s="27">
        <v>424</v>
      </c>
      <c r="H25" s="29" t="s">
        <v>19</v>
      </c>
      <c r="I25" s="30"/>
    </row>
    <row r="26" spans="2:9" ht="13.5" thickBot="1">
      <c r="B26" s="164" t="s">
        <v>20</v>
      </c>
      <c r="C26" s="165"/>
      <c r="D26" s="165"/>
      <c r="E26" s="165"/>
      <c r="F26" s="165"/>
      <c r="G26" s="165"/>
      <c r="H26" s="166"/>
      <c r="I26" s="19"/>
    </row>
    <row r="27" spans="2:9" ht="13.5" thickBot="1">
      <c r="B27" s="20">
        <v>1</v>
      </c>
      <c r="C27" s="21">
        <v>1</v>
      </c>
      <c r="D27" s="21">
        <v>1</v>
      </c>
      <c r="E27" s="22">
        <v>30</v>
      </c>
      <c r="F27" s="23"/>
      <c r="G27" s="21">
        <v>30</v>
      </c>
      <c r="H27" s="24">
        <v>30</v>
      </c>
      <c r="I27" s="25"/>
    </row>
    <row r="28" spans="2:9" ht="13.5" thickBot="1">
      <c r="B28" s="26">
        <v>2</v>
      </c>
      <c r="C28" s="27">
        <v>2</v>
      </c>
      <c r="D28" s="27">
        <v>5</v>
      </c>
      <c r="E28" s="28">
        <v>40</v>
      </c>
      <c r="F28" s="23"/>
      <c r="G28" s="27">
        <v>70</v>
      </c>
      <c r="H28" s="29">
        <v>190</v>
      </c>
      <c r="I28" s="25"/>
    </row>
    <row r="29" spans="2:9" ht="13.5" thickBot="1">
      <c r="B29" s="20">
        <v>3</v>
      </c>
      <c r="C29" s="21">
        <v>6</v>
      </c>
      <c r="D29" s="21">
        <v>15</v>
      </c>
      <c r="E29" s="22">
        <v>5</v>
      </c>
      <c r="F29" s="23"/>
      <c r="G29" s="21">
        <v>195</v>
      </c>
      <c r="H29" s="24">
        <v>240</v>
      </c>
      <c r="I29" s="25"/>
    </row>
    <row r="30" spans="2:9" ht="13.5" thickBot="1">
      <c r="B30" s="26">
        <v>4</v>
      </c>
      <c r="C30" s="27">
        <v>16</v>
      </c>
      <c r="D30" s="27">
        <v>50</v>
      </c>
      <c r="E30" s="28">
        <v>4.5</v>
      </c>
      <c r="F30" s="23"/>
      <c r="G30" s="27">
        <v>245</v>
      </c>
      <c r="H30" s="29">
        <v>398</v>
      </c>
      <c r="I30" s="25"/>
    </row>
    <row r="31" spans="2:9" ht="13.5" thickBot="1">
      <c r="B31" s="20">
        <v>5</v>
      </c>
      <c r="C31" s="21">
        <v>51</v>
      </c>
      <c r="D31" s="21">
        <v>100</v>
      </c>
      <c r="E31" s="22">
        <v>3.6</v>
      </c>
      <c r="F31" s="23"/>
      <c r="G31" s="21">
        <v>402</v>
      </c>
      <c r="H31" s="24">
        <v>578</v>
      </c>
      <c r="I31" s="25"/>
    </row>
    <row r="32" spans="2:9" ht="13.5" thickBot="1">
      <c r="B32" s="26">
        <v>6</v>
      </c>
      <c r="C32" s="27">
        <v>101</v>
      </c>
      <c r="D32" s="27">
        <v>200</v>
      </c>
      <c r="E32" s="28">
        <v>1.8</v>
      </c>
      <c r="F32" s="23"/>
      <c r="G32" s="27">
        <v>580</v>
      </c>
      <c r="H32" s="29">
        <v>758</v>
      </c>
      <c r="I32" s="25"/>
    </row>
    <row r="33" spans="2:9" ht="13.5" thickBot="1">
      <c r="B33" s="20">
        <v>7</v>
      </c>
      <c r="C33" s="21">
        <v>201</v>
      </c>
      <c r="D33" s="21">
        <v>299</v>
      </c>
      <c r="E33" s="22">
        <v>0.9</v>
      </c>
      <c r="F33" s="23"/>
      <c r="G33" s="21">
        <v>759</v>
      </c>
      <c r="H33" s="24">
        <v>847</v>
      </c>
      <c r="I33" s="25"/>
    </row>
    <row r="34" spans="2:9" ht="13.5" thickBot="1">
      <c r="B34" s="26">
        <v>8</v>
      </c>
      <c r="C34" s="27">
        <v>300</v>
      </c>
      <c r="D34" s="27" t="s">
        <v>19</v>
      </c>
      <c r="E34" s="28">
        <v>0</v>
      </c>
      <c r="F34" s="23"/>
      <c r="G34" s="27">
        <v>847</v>
      </c>
      <c r="H34" s="29" t="s">
        <v>19</v>
      </c>
      <c r="I34" s="30"/>
    </row>
    <row r="35" spans="2:9" ht="13.5" thickBot="1">
      <c r="B35" s="164" t="s">
        <v>21</v>
      </c>
      <c r="C35" s="165"/>
      <c r="D35" s="165"/>
      <c r="E35" s="165"/>
      <c r="F35" s="165"/>
      <c r="G35" s="165"/>
      <c r="H35" s="166"/>
      <c r="I35" s="19"/>
    </row>
    <row r="36" spans="2:9" ht="13.5" thickBot="1">
      <c r="B36" s="20">
        <v>1</v>
      </c>
      <c r="C36" s="21">
        <v>1</v>
      </c>
      <c r="D36" s="21">
        <v>1</v>
      </c>
      <c r="E36" s="22">
        <v>60</v>
      </c>
      <c r="F36" s="23"/>
      <c r="G36" s="21">
        <v>60</v>
      </c>
      <c r="H36" s="24">
        <v>60</v>
      </c>
      <c r="I36" s="25"/>
    </row>
    <row r="37" spans="2:9" ht="13.5" thickBot="1">
      <c r="B37" s="26">
        <v>2</v>
      </c>
      <c r="C37" s="27">
        <v>2</v>
      </c>
      <c r="D37" s="27">
        <v>5</v>
      </c>
      <c r="E37" s="28">
        <v>80</v>
      </c>
      <c r="F37" s="23"/>
      <c r="G37" s="27">
        <v>140</v>
      </c>
      <c r="H37" s="29">
        <v>380</v>
      </c>
      <c r="I37" s="25"/>
    </row>
    <row r="38" spans="2:9" ht="13.5" thickBot="1">
      <c r="B38" s="20">
        <v>3</v>
      </c>
      <c r="C38" s="21">
        <v>6</v>
      </c>
      <c r="D38" s="21">
        <v>15</v>
      </c>
      <c r="E38" s="22">
        <v>10</v>
      </c>
      <c r="F38" s="23"/>
      <c r="G38" s="21">
        <v>390</v>
      </c>
      <c r="H38" s="24">
        <v>480</v>
      </c>
      <c r="I38" s="25"/>
    </row>
    <row r="39" spans="2:9" ht="13.5" thickBot="1">
      <c r="B39" s="26">
        <v>4</v>
      </c>
      <c r="C39" s="27">
        <v>16</v>
      </c>
      <c r="D39" s="27">
        <v>50</v>
      </c>
      <c r="E39" s="28">
        <v>9</v>
      </c>
      <c r="F39" s="23"/>
      <c r="G39" s="27">
        <v>489</v>
      </c>
      <c r="H39" s="29">
        <v>795</v>
      </c>
      <c r="I39" s="25"/>
    </row>
    <row r="40" spans="2:9" ht="13.5" thickBot="1">
      <c r="B40" s="20">
        <v>5</v>
      </c>
      <c r="C40" s="21">
        <v>51</v>
      </c>
      <c r="D40" s="21">
        <v>100</v>
      </c>
      <c r="E40" s="22">
        <v>7.2</v>
      </c>
      <c r="F40" s="23"/>
      <c r="G40" s="21">
        <v>803</v>
      </c>
      <c r="H40" s="31">
        <v>1155</v>
      </c>
      <c r="I40" s="25"/>
    </row>
    <row r="41" spans="2:9" ht="13.5" thickBot="1">
      <c r="B41" s="26">
        <v>6</v>
      </c>
      <c r="C41" s="27">
        <v>101</v>
      </c>
      <c r="D41" s="27">
        <v>200</v>
      </c>
      <c r="E41" s="28">
        <v>3.6</v>
      </c>
      <c r="F41" s="23"/>
      <c r="G41" s="32">
        <v>1159</v>
      </c>
      <c r="H41" s="33">
        <v>1515</v>
      </c>
      <c r="I41" s="25"/>
    </row>
    <row r="42" spans="2:9" ht="13.5" thickBot="1">
      <c r="B42" s="20">
        <v>7</v>
      </c>
      <c r="C42" s="21">
        <v>201</v>
      </c>
      <c r="D42" s="21">
        <v>299</v>
      </c>
      <c r="E42" s="22">
        <v>1.8</v>
      </c>
      <c r="F42" s="23"/>
      <c r="G42" s="34">
        <v>1517</v>
      </c>
      <c r="H42" s="31">
        <v>1694</v>
      </c>
      <c r="I42" s="25"/>
    </row>
    <row r="43" spans="2:9" ht="13.5" thickBot="1">
      <c r="B43" s="35">
        <v>8</v>
      </c>
      <c r="C43" s="36">
        <v>300</v>
      </c>
      <c r="D43" s="36" t="s">
        <v>19</v>
      </c>
      <c r="E43" s="37">
        <v>0</v>
      </c>
      <c r="F43" s="38"/>
      <c r="G43" s="39">
        <v>1694</v>
      </c>
      <c r="H43" s="40" t="s">
        <v>19</v>
      </c>
      <c r="I43" s="30"/>
    </row>
    <row r="44" spans="2:9" ht="12.75">
      <c r="B44" s="11"/>
      <c r="C44" s="11"/>
      <c r="D44" s="11"/>
      <c r="E44" s="11"/>
      <c r="F44" s="11"/>
      <c r="G44" s="11"/>
      <c r="H44" s="11"/>
      <c r="I44" s="11"/>
    </row>
    <row r="45" spans="2:9" ht="16.5" customHeight="1">
      <c r="B45" s="41" t="s">
        <v>22</v>
      </c>
      <c r="C45" s="42"/>
      <c r="D45" s="42"/>
      <c r="E45" s="42"/>
      <c r="F45" s="42"/>
      <c r="G45" s="42"/>
      <c r="H45" s="42"/>
      <c r="I45" s="42"/>
    </row>
    <row r="46" spans="1:10" ht="12" customHeight="1">
      <c r="A46" s="3"/>
      <c r="B46" s="41" t="s">
        <v>23</v>
      </c>
      <c r="C46" s="42"/>
      <c r="D46" s="42"/>
      <c r="E46" s="42"/>
      <c r="F46" s="42"/>
      <c r="G46" s="42"/>
      <c r="H46" s="42"/>
      <c r="I46" s="42"/>
      <c r="J46" s="43"/>
    </row>
    <row r="47" spans="1:10" ht="12.75" customHeight="1">
      <c r="A47" s="3"/>
      <c r="B47" s="44" t="s">
        <v>24</v>
      </c>
      <c r="C47" s="42"/>
      <c r="D47" s="42"/>
      <c r="E47" s="42"/>
      <c r="F47" s="42"/>
      <c r="G47" s="42"/>
      <c r="H47" s="42"/>
      <c r="I47" s="42"/>
      <c r="J47" s="43"/>
    </row>
    <row r="48" spans="1:10" ht="28.5" customHeight="1">
      <c r="A48" s="3"/>
      <c r="B48" s="44"/>
      <c r="C48" s="42"/>
      <c r="D48" s="42"/>
      <c r="E48" s="42"/>
      <c r="F48" s="42"/>
      <c r="G48" s="42"/>
      <c r="H48" s="42"/>
      <c r="I48" s="42"/>
      <c r="J48" s="43"/>
    </row>
    <row r="49" spans="1:10" ht="15.75">
      <c r="A49" s="3"/>
      <c r="B49" s="45" t="s">
        <v>25</v>
      </c>
      <c r="C49" s="42"/>
      <c r="D49" s="42"/>
      <c r="E49" s="42"/>
      <c r="F49" s="42"/>
      <c r="G49" s="42"/>
      <c r="H49" s="42"/>
      <c r="I49" s="42"/>
      <c r="J49" s="43"/>
    </row>
    <row r="50" spans="1:10" ht="16.5" customHeight="1">
      <c r="A50" s="3"/>
      <c r="B50" s="46" t="s">
        <v>26</v>
      </c>
      <c r="C50" s="47"/>
      <c r="D50" s="47"/>
      <c r="E50" s="47"/>
      <c r="F50" s="48"/>
      <c r="G50" s="47"/>
      <c r="H50" s="47"/>
      <c r="I50" s="47"/>
      <c r="J50" s="43"/>
    </row>
    <row r="51" spans="1:10" ht="16.5" customHeight="1" thickBot="1">
      <c r="A51" s="3"/>
      <c r="B51" s="46"/>
      <c r="C51" s="47"/>
      <c r="D51" s="47"/>
      <c r="E51" s="47"/>
      <c r="F51" s="48"/>
      <c r="G51" s="47"/>
      <c r="H51" s="47"/>
      <c r="I51" s="47"/>
      <c r="J51" s="43"/>
    </row>
    <row r="52" spans="1:10" ht="16.5" customHeight="1" thickBot="1">
      <c r="A52" s="3"/>
      <c r="C52" s="167" t="s">
        <v>27</v>
      </c>
      <c r="D52" s="167"/>
      <c r="E52" s="167"/>
      <c r="F52" s="168"/>
      <c r="G52" s="49"/>
      <c r="H52" s="47"/>
      <c r="I52" s="47"/>
      <c r="J52" s="43"/>
    </row>
    <row r="53" spans="1:10" ht="16.5" customHeight="1" thickBot="1">
      <c r="A53" s="3"/>
      <c r="B53" s="47"/>
      <c r="C53" s="47"/>
      <c r="D53" s="47"/>
      <c r="E53" s="47"/>
      <c r="F53" s="48"/>
      <c r="H53" s="50"/>
      <c r="I53" s="50"/>
      <c r="J53" s="51"/>
    </row>
    <row r="54" spans="1:10" ht="16.5" customHeight="1" thickBot="1">
      <c r="A54" s="3"/>
      <c r="B54" s="52" t="s">
        <v>28</v>
      </c>
      <c r="C54" s="46" t="s">
        <v>29</v>
      </c>
      <c r="D54" s="46"/>
      <c r="F54" s="53"/>
      <c r="G54" s="54"/>
      <c r="H54" s="46"/>
      <c r="I54" s="47"/>
      <c r="J54" s="43"/>
    </row>
    <row r="55" spans="1:10" ht="16.5" customHeight="1" thickBot="1">
      <c r="A55" s="3"/>
      <c r="B55" s="47"/>
      <c r="C55" s="46" t="s">
        <v>30</v>
      </c>
      <c r="D55" s="46"/>
      <c r="G55" s="55">
        <f>IF(G52="",0,ROUNDUP(SUM(F78:F89),0))</f>
        <v>0</v>
      </c>
      <c r="H55" s="46"/>
      <c r="I55" s="46"/>
      <c r="J55" s="43"/>
    </row>
    <row r="56" spans="1:10" ht="16.5" customHeight="1" thickBot="1">
      <c r="A56" s="3"/>
      <c r="B56" s="47"/>
      <c r="C56" s="46"/>
      <c r="D56" s="46"/>
      <c r="E56" s="45" t="s">
        <v>31</v>
      </c>
      <c r="G56" s="56" t="s">
        <v>19</v>
      </c>
      <c r="H56" s="46"/>
      <c r="I56" s="46"/>
      <c r="J56" s="43"/>
    </row>
    <row r="57" spans="1:10" ht="16.5" customHeight="1" thickBot="1">
      <c r="A57" s="3"/>
      <c r="B57" s="52" t="s">
        <v>32</v>
      </c>
      <c r="C57" s="46" t="s">
        <v>33</v>
      </c>
      <c r="D57" s="46"/>
      <c r="G57" s="54"/>
      <c r="H57" s="46"/>
      <c r="I57" s="46"/>
      <c r="J57" s="43"/>
    </row>
    <row r="58" spans="1:10" ht="16.5" customHeight="1" thickBot="1">
      <c r="A58" s="3"/>
      <c r="B58" s="47"/>
      <c r="C58" s="46" t="s">
        <v>34</v>
      </c>
      <c r="D58" s="46"/>
      <c r="G58" s="57">
        <f>IF(G57&gt;0.001,SUM(I78:I87),0)</f>
        <v>0</v>
      </c>
      <c r="H58" s="46"/>
      <c r="I58" s="46"/>
      <c r="J58" s="43"/>
    </row>
    <row r="59" spans="1:10" ht="16.5" thickBot="1">
      <c r="A59" s="3"/>
      <c r="B59" s="47"/>
      <c r="C59" s="46"/>
      <c r="D59" s="46"/>
      <c r="E59" s="45" t="s">
        <v>35</v>
      </c>
      <c r="G59" s="56" t="s">
        <v>36</v>
      </c>
      <c r="H59" s="46"/>
      <c r="I59" s="46"/>
      <c r="J59" s="43"/>
    </row>
    <row r="60" spans="1:10" ht="16.5" customHeight="1" thickBot="1">
      <c r="A60" s="3"/>
      <c r="B60" s="52" t="s">
        <v>37</v>
      </c>
      <c r="C60" s="46" t="s">
        <v>38</v>
      </c>
      <c r="D60" s="46"/>
      <c r="G60" s="58">
        <f>G54-G58</f>
        <v>0</v>
      </c>
      <c r="H60" s="46"/>
      <c r="I60" s="46"/>
      <c r="J60" s="43"/>
    </row>
    <row r="61" spans="1:10" ht="15" customHeight="1" thickBot="1">
      <c r="A61" s="3"/>
      <c r="B61" s="52"/>
      <c r="C61" s="46"/>
      <c r="D61" s="46"/>
      <c r="G61" s="59"/>
      <c r="H61" s="46"/>
      <c r="I61" s="46"/>
      <c r="J61" s="43"/>
    </row>
    <row r="62" spans="1:10" ht="16.5" customHeight="1" thickBot="1">
      <c r="A62" s="3"/>
      <c r="B62" s="52" t="s">
        <v>39</v>
      </c>
      <c r="C62" s="46" t="s">
        <v>40</v>
      </c>
      <c r="D62" s="46"/>
      <c r="G62" s="60">
        <f>G55-G57</f>
        <v>0</v>
      </c>
      <c r="H62" s="46"/>
      <c r="I62" s="46"/>
      <c r="J62" s="43"/>
    </row>
    <row r="63" spans="1:10" ht="16.5" customHeight="1">
      <c r="A63" s="3"/>
      <c r="B63" s="47"/>
      <c r="C63" s="46"/>
      <c r="D63" s="46"/>
      <c r="E63" s="46"/>
      <c r="G63" s="46"/>
      <c r="H63" s="46"/>
      <c r="I63" s="46"/>
      <c r="J63" s="43"/>
    </row>
    <row r="64" spans="1:10" ht="18.75" customHeight="1">
      <c r="A64" s="3"/>
      <c r="B64" s="47"/>
      <c r="C64" s="46"/>
      <c r="D64" s="46"/>
      <c r="E64" s="46"/>
      <c r="G64" s="61" t="s">
        <v>41</v>
      </c>
      <c r="H64" s="46"/>
      <c r="I64" s="46"/>
      <c r="J64" s="43"/>
    </row>
    <row r="65" spans="1:10" ht="18.75" customHeight="1">
      <c r="A65" s="3"/>
      <c r="C65" s="46"/>
      <c r="D65" s="46"/>
      <c r="E65" s="46"/>
      <c r="G65" s="62">
        <f>IF(G62&lt;0,"****   STOP, Fix input in red shaded cell above (G57)****","")</f>
      </c>
      <c r="H65" s="46"/>
      <c r="I65" s="46"/>
      <c r="J65" s="43"/>
    </row>
    <row r="66" spans="1:10" ht="18.75" customHeight="1">
      <c r="A66" s="3"/>
      <c r="B66" s="45" t="s">
        <v>42</v>
      </c>
      <c r="C66" s="46"/>
      <c r="D66" s="46"/>
      <c r="E66" s="46"/>
      <c r="G66" s="62"/>
      <c r="H66" s="46"/>
      <c r="I66" s="46"/>
      <c r="J66" s="43"/>
    </row>
    <row r="67" spans="1:10" ht="18.75" customHeight="1">
      <c r="A67" s="3"/>
      <c r="B67" s="46" t="s">
        <v>43</v>
      </c>
      <c r="C67" s="46"/>
      <c r="D67" s="46"/>
      <c r="E67" s="46"/>
      <c r="G67" s="62"/>
      <c r="H67" s="46"/>
      <c r="I67" s="46"/>
      <c r="J67" s="43"/>
    </row>
    <row r="68" spans="1:10" ht="17.25" thickBot="1">
      <c r="A68" s="3"/>
      <c r="B68" s="46"/>
      <c r="C68" s="46"/>
      <c r="D68" s="46"/>
      <c r="E68" s="46"/>
      <c r="G68" s="62"/>
      <c r="H68" s="46"/>
      <c r="I68" s="46"/>
      <c r="J68" s="43"/>
    </row>
    <row r="69" spans="1:10" ht="16.5" thickBot="1">
      <c r="A69" s="3"/>
      <c r="B69" s="46"/>
      <c r="C69" s="167" t="s">
        <v>27</v>
      </c>
      <c r="D69" s="167"/>
      <c r="E69" s="167"/>
      <c r="F69" s="168"/>
      <c r="G69" s="49"/>
      <c r="H69" s="46"/>
      <c r="I69" s="46"/>
      <c r="J69" s="43"/>
    </row>
    <row r="70" spans="1:10" ht="17.25" thickBot="1">
      <c r="A70" s="3"/>
      <c r="B70" s="46"/>
      <c r="C70" s="46"/>
      <c r="D70" s="46"/>
      <c r="E70" s="46"/>
      <c r="G70" s="62">
        <f>IF(AND(G69&lt;&gt;"",G69&lt;&gt;"A",G69&lt;&gt;"B",G69&lt;&gt;"C"),"#VALUE","")</f>
      </c>
      <c r="H70" s="46"/>
      <c r="I70" s="46"/>
      <c r="J70" s="43"/>
    </row>
    <row r="71" spans="1:10" ht="18.75" customHeight="1" thickBot="1">
      <c r="A71" s="3"/>
      <c r="B71" s="46"/>
      <c r="C71" s="46" t="s">
        <v>44</v>
      </c>
      <c r="D71" s="46"/>
      <c r="E71" s="46"/>
      <c r="G71" s="54"/>
      <c r="H71" s="46"/>
      <c r="I71" s="155"/>
      <c r="J71" s="43"/>
    </row>
    <row r="72" spans="1:10" ht="17.25" customHeight="1" thickBot="1">
      <c r="A72" s="3"/>
      <c r="B72" s="46"/>
      <c r="C72" s="46" t="s">
        <v>45</v>
      </c>
      <c r="D72" s="46"/>
      <c r="E72" s="46"/>
      <c r="F72" s="63"/>
      <c r="G72" s="57">
        <f>IF(L85="UNLIMITED","UNLIMITED",IF(G71&gt;0.0001,SUM(L78:L89),0))</f>
        <v>0</v>
      </c>
      <c r="H72" s="46"/>
      <c r="I72" s="46"/>
      <c r="J72" s="43"/>
    </row>
    <row r="73" spans="1:12" ht="17.25" customHeight="1">
      <c r="A73" s="3"/>
      <c r="B73" s="46"/>
      <c r="C73" s="46"/>
      <c r="D73" s="46"/>
      <c r="E73" s="46"/>
      <c r="F73" s="63"/>
      <c r="G73" s="64"/>
      <c r="H73" s="46"/>
      <c r="I73" s="46"/>
      <c r="J73" s="43"/>
      <c r="K73"/>
      <c r="L73"/>
    </row>
    <row r="74" spans="1:10" ht="16.5" customHeight="1">
      <c r="A74" s="3"/>
      <c r="B74" s="46" t="s">
        <v>46</v>
      </c>
      <c r="C74" s="47"/>
      <c r="D74" s="47"/>
      <c r="E74" s="47"/>
      <c r="F74" s="47"/>
      <c r="G74" s="47"/>
      <c r="H74" s="47"/>
      <c r="I74" s="47"/>
      <c r="J74" s="43"/>
    </row>
    <row r="75" spans="1:7" ht="15" customHeight="1" hidden="1" outlineLevel="1">
      <c r="A75" s="65"/>
      <c r="E75" s="43"/>
      <c r="F75" s="43"/>
      <c r="G75" s="43"/>
    </row>
    <row r="76" spans="1:17" ht="18" customHeight="1" hidden="1" outlineLevel="1" thickBot="1">
      <c r="A76" s="65"/>
      <c r="E76" s="43"/>
      <c r="F76" s="43"/>
      <c r="G76" s="43"/>
      <c r="N76" s="43"/>
      <c r="O76" s="43"/>
      <c r="P76" s="43"/>
      <c r="Q76" s="43"/>
    </row>
    <row r="77" spans="1:13" ht="39" customHeight="1" hidden="1" outlineLevel="1" thickBot="1">
      <c r="A77" s="65"/>
      <c r="B77" s="66" t="s">
        <v>47</v>
      </c>
      <c r="C77" s="67" t="s">
        <v>14</v>
      </c>
      <c r="D77" s="67" t="s">
        <v>48</v>
      </c>
      <c r="E77" s="68" t="s">
        <v>15</v>
      </c>
      <c r="F77" s="69" t="s">
        <v>49</v>
      </c>
      <c r="G77" s="68" t="s">
        <v>50</v>
      </c>
      <c r="H77" s="68" t="s">
        <v>51</v>
      </c>
      <c r="I77" s="69" t="s">
        <v>52</v>
      </c>
      <c r="J77" s="66" t="s">
        <v>50</v>
      </c>
      <c r="K77" s="68" t="s">
        <v>51</v>
      </c>
      <c r="L77" s="69" t="s">
        <v>52</v>
      </c>
      <c r="M77" s="69" t="s">
        <v>15</v>
      </c>
    </row>
    <row r="78" spans="1:13" ht="12.75" customHeight="1" hidden="1" outlineLevel="1" thickTop="1">
      <c r="A78" s="65"/>
      <c r="B78" s="70">
        <v>1</v>
      </c>
      <c r="C78" s="71">
        <f aca="true" t="shared" si="0" ref="C78:C84">IF($G$52="A",D18,IF($G$52="B",D27,IF($G$52="C",D36,"")))</f>
      </c>
      <c r="D78" s="72">
        <f>IF(G54&gt;C78,C78,G54)</f>
        <v>0</v>
      </c>
      <c r="E78" s="73">
        <f aca="true" t="shared" si="1" ref="E78:E85">IF($G$52="A",E18,IF($G$52="B",E27,IF($G$52="C",E36,"")))</f>
      </c>
      <c r="F78" s="74" t="e">
        <f aca="true" t="shared" si="2" ref="F78:F89">IF(D78="","",(D78*E78))</f>
        <v>#VALUE!</v>
      </c>
      <c r="G78" s="3">
        <f>IF(G57&gt;H78,H78,G57)</f>
        <v>0</v>
      </c>
      <c r="H78" s="71">
        <f aca="true" t="shared" si="3" ref="H78:H84">IF($G$52="A",H18,IF($G$52="B",H27,IF($G$52="C",H36,"")))</f>
      </c>
      <c r="I78" s="53" t="e">
        <f aca="true" t="shared" si="4" ref="I78:I89">IF(G78="","",(G78/E78))</f>
        <v>#VALUE!</v>
      </c>
      <c r="J78" s="70">
        <f>IF(G71&gt;K78,K78,G71)</f>
        <v>0</v>
      </c>
      <c r="K78" s="71">
        <f aca="true" t="shared" si="5" ref="K78:K84">IF($G$69="A",H18,IF($G$69="B",H27,IF($G$69="C",H36,"")))</f>
      </c>
      <c r="L78" s="53" t="e">
        <f>IF(J78="","",(J78/M78))</f>
        <v>#VALUE!</v>
      </c>
      <c r="M78" s="147">
        <f>IF($G$69="A",E18,IF($G$69="B",E27,IF($G$69="C",E36,"")))</f>
      </c>
    </row>
    <row r="79" spans="1:13" ht="12.75" customHeight="1" hidden="1" outlineLevel="1">
      <c r="A79" s="65"/>
      <c r="B79" s="70">
        <f aca="true" t="shared" si="6" ref="B79:B89">IF(E79&lt;&gt;"",B78+1,"")</f>
      </c>
      <c r="C79" s="71">
        <f t="shared" si="0"/>
      </c>
      <c r="D79" s="72">
        <f>IF(AND($G$54&gt;C78,C79&lt;&gt;""),(IF($G$54&lt;(1+C79),($G$54-(SUM($D$78:D78))),(($G$54-C78)-($G$54-C79)))),IF(AND($G$54&gt;C78,C78&gt;0.001),($G$54-C78),""))</f>
      </c>
      <c r="E79" s="73">
        <f t="shared" si="1"/>
      </c>
      <c r="F79" s="74">
        <f t="shared" si="2"/>
      </c>
      <c r="G79" s="3">
        <f>IF(AND($G$57&gt;H78,H79&lt;&gt;""),(IF($G$57&lt;(1+H79),($G$57-(SUM($G$78:G78))),(($G$57-H78)-($G$57-H79)))),IF(AND($G$57&gt;H78,H78&gt;0.001),($G$57-H78),""))</f>
      </c>
      <c r="H79" s="71">
        <f t="shared" si="3"/>
      </c>
      <c r="I79" s="53">
        <f t="shared" si="4"/>
      </c>
      <c r="J79" s="70">
        <f>IF(AND($G$71&gt;K78,K79&lt;&gt;""),(IF($G$71&lt;(1+K79),($G$71-(SUM($J$78:J78))),(($G$71-K78)-($G$71-K79)))),IF(AND($G$71&gt;K78,K78&gt;0.001),($G$71-K78),""))</f>
      </c>
      <c r="K79" s="71">
        <f t="shared" si="5"/>
      </c>
      <c r="L79" s="53">
        <f aca="true" t="shared" si="7" ref="L79:L89">IF(J79="","",(J79/M79))</f>
      </c>
      <c r="M79" s="147">
        <f aca="true" t="shared" si="8" ref="M79:M84">IF($G$69="A",E19,IF($G$69="B",E28,IF($G$69="C",E37,"")))</f>
      </c>
    </row>
    <row r="80" spans="1:13" ht="12.75" customHeight="1" hidden="1" outlineLevel="1">
      <c r="A80" s="65"/>
      <c r="B80" s="70">
        <f t="shared" si="6"/>
      </c>
      <c r="C80" s="71">
        <f t="shared" si="0"/>
      </c>
      <c r="D80" s="72">
        <f>IF(AND($G$54&gt;C79,C80&lt;&gt;""),(IF($G$54&lt;(1+C80),($G$54-(SUM($D$78:D79))),(($G$54-C79)-($G$54-C80)))),IF(AND($G$54&gt;C79,C79&gt;0.001),($G$54-C79),""))</f>
      </c>
      <c r="E80" s="73">
        <f t="shared" si="1"/>
      </c>
      <c r="F80" s="74">
        <f t="shared" si="2"/>
      </c>
      <c r="G80" s="3">
        <f>IF(AND($G$57&gt;H79,H80&lt;&gt;""),(IF($G$57&lt;(1+H80),($G$57-(SUM($G$78:G79))),(($G$57-H79)-($G$57-H80)))),IF(AND($G$57&gt;H79,H79&gt;0.001),($G$57-H79),""))</f>
      </c>
      <c r="H80" s="71">
        <f t="shared" si="3"/>
      </c>
      <c r="I80" s="53">
        <f t="shared" si="4"/>
      </c>
      <c r="J80" s="70">
        <f>IF(AND($G$71&gt;K79,K80&lt;&gt;""),(IF($G$71&lt;(1+K80),($G$71-(SUM($J$78:J79))),(($G$71-K79)-($G$71-K80)))),IF(AND($G$71&gt;K79,K79&gt;0.001),($G$71-K79),""))</f>
      </c>
      <c r="K80" s="71">
        <f t="shared" si="5"/>
      </c>
      <c r="L80" s="53">
        <f t="shared" si="7"/>
      </c>
      <c r="M80" s="147">
        <f t="shared" si="8"/>
      </c>
    </row>
    <row r="81" spans="1:13" ht="12.75" customHeight="1" hidden="1" outlineLevel="1">
      <c r="A81" s="65"/>
      <c r="B81" s="70">
        <f t="shared" si="6"/>
      </c>
      <c r="C81" s="71">
        <f t="shared" si="0"/>
      </c>
      <c r="D81" s="72">
        <f>IF(AND($G$54&gt;C80,C81&lt;&gt;""),(IF($G$54&lt;(1+C81),($G$54-(SUM($D$78:D80))),(($G$54-C80)-($G$54-C81)))),IF(AND($G$54&gt;C80,C80&gt;0.001),($G$54-C80),""))</f>
      </c>
      <c r="E81" s="73">
        <f t="shared" si="1"/>
      </c>
      <c r="F81" s="74">
        <f t="shared" si="2"/>
      </c>
      <c r="G81" s="3">
        <f>IF(AND($G$57&gt;H80,H81&lt;&gt;""),(IF($G$57&lt;(1+H81),($G$57-(SUM($G$78:G80))),(($G$57-H80)-($G$57-H81)))),IF(AND($G$57&gt;H80,H80&gt;0.001),($G$57-H80),""))</f>
      </c>
      <c r="H81" s="71">
        <f t="shared" si="3"/>
      </c>
      <c r="I81" s="53">
        <f t="shared" si="4"/>
      </c>
      <c r="J81" s="70">
        <f>IF(AND($G$71&gt;K80,K81&lt;&gt;""),(IF($G$71&lt;(1+K81),($G$71-(SUM($J$78:J80))),(($G$71-K80)-($G$71-K81)))),IF(AND($G$71&gt;K80,K80&gt;0.001),($G$71-K80),""))</f>
      </c>
      <c r="K81" s="71">
        <f t="shared" si="5"/>
      </c>
      <c r="L81" s="53">
        <f t="shared" si="7"/>
      </c>
      <c r="M81" s="147">
        <f t="shared" si="8"/>
      </c>
    </row>
    <row r="82" spans="1:13" ht="12.75" customHeight="1" hidden="1" outlineLevel="1">
      <c r="A82" s="65"/>
      <c r="B82" s="70">
        <f t="shared" si="6"/>
      </c>
      <c r="C82" s="71">
        <f t="shared" si="0"/>
      </c>
      <c r="D82" s="72">
        <f>IF(AND($G$54&gt;C81,C82&lt;&gt;""),(IF($G$54&lt;(1+C82),($G$54-(SUM($D$78:D81))),(($G$54-C81)-($G$54-C82)))),IF(AND($G$54&gt;C81,C81&gt;0.001),($G$54-C81),""))</f>
      </c>
      <c r="E82" s="73">
        <f t="shared" si="1"/>
      </c>
      <c r="F82" s="74">
        <f t="shared" si="2"/>
      </c>
      <c r="G82" s="3">
        <f>IF(AND($G$57&gt;H81,H82&lt;&gt;""),(IF($G$57&lt;(1+H82),($G$57-(SUM($G$78:G81))),(($G$57-H81)-($G$57-H82)))),IF(AND($G$57&gt;H81,H81&gt;0.001),($G$57-H81),""))</f>
      </c>
      <c r="H82" s="71">
        <f t="shared" si="3"/>
      </c>
      <c r="I82" s="53">
        <f t="shared" si="4"/>
      </c>
      <c r="J82" s="70">
        <f>IF(AND($G$71&gt;K81,K82&lt;&gt;""),(IF($G$71&lt;(1+K82),($G$71-(SUM($J$78:J81))),(($G$71-K81)-($G$71-K82)))),IF(AND($G$71&gt;K81,K81&gt;0.001),($G$71-K81),""))</f>
      </c>
      <c r="K82" s="71">
        <f t="shared" si="5"/>
      </c>
      <c r="L82" s="53">
        <f t="shared" si="7"/>
      </c>
      <c r="M82" s="147">
        <f t="shared" si="8"/>
      </c>
    </row>
    <row r="83" spans="1:13" ht="12.75" customHeight="1" hidden="1" outlineLevel="1">
      <c r="A83" s="65"/>
      <c r="B83" s="70">
        <f t="shared" si="6"/>
      </c>
      <c r="C83" s="71">
        <f t="shared" si="0"/>
      </c>
      <c r="D83" s="72">
        <f>IF(AND($G$54&gt;C82,C83&lt;&gt;""),(IF($G$54&lt;(1+C83),($G$54-(SUM($D$78:D82))),(($G$54-C82)-($G$54-C83)))),IF(AND($G$54&gt;C82,C82&gt;0.001),($G$54-C82),""))</f>
      </c>
      <c r="E83" s="73">
        <f t="shared" si="1"/>
      </c>
      <c r="F83" s="74">
        <f t="shared" si="2"/>
      </c>
      <c r="G83" s="3">
        <f>IF(AND($G$57&gt;H82,H83&lt;&gt;""),(IF($G$57&lt;(1+H83),($G$57-(SUM($G$78:G82))),(($G$57-H82)-($G$57-H83)))),IF(AND($G$57&gt;H82,H82&gt;0.001),($G$57-H82),""))</f>
      </c>
      <c r="H83" s="71">
        <f t="shared" si="3"/>
      </c>
      <c r="I83" s="53">
        <f t="shared" si="4"/>
      </c>
      <c r="J83" s="70">
        <f>IF(AND($G$71&gt;K82,K83&lt;&gt;""),(IF($G$71&lt;(1+K83),($G$71-(SUM($J$78:J82))),(($G$71-K82)-($G$71-K83)))),IF(AND($G$71&gt;K82,K82&gt;0.001),($G$71-K82),""))</f>
      </c>
      <c r="K83" s="71">
        <f t="shared" si="5"/>
      </c>
      <c r="L83" s="53">
        <f t="shared" si="7"/>
      </c>
      <c r="M83" s="147">
        <f t="shared" si="8"/>
      </c>
    </row>
    <row r="84" spans="1:13" ht="12.75" customHeight="1" hidden="1" outlineLevel="1">
      <c r="A84" s="65"/>
      <c r="B84" s="70">
        <f t="shared" si="6"/>
      </c>
      <c r="C84" s="71">
        <f t="shared" si="0"/>
      </c>
      <c r="D84" s="72">
        <f>IF(AND($G$54&gt;C83,C84&lt;&gt;""),(IF($G$54&lt;(1+C84),($G$54-(SUM($D$78:D83))),(($G$54-C83)-($G$54-C84)))),IF(AND($G$54&gt;C83,C83&gt;0.001),($G$54-C83),""))</f>
      </c>
      <c r="E84" s="73">
        <f t="shared" si="1"/>
      </c>
      <c r="F84" s="74">
        <f t="shared" si="2"/>
      </c>
      <c r="G84" s="3">
        <f>IF(AND($G$57&gt;H83,H84&lt;&gt;""),(IF($G$57&lt;(1+H84),($G$57-(SUM($G$78:G83))),(($G$57-H83)-($G$57-H84)))),IF(AND($G$57&gt;H83,H83&gt;0.001),($G$57-H83),""))</f>
      </c>
      <c r="H84" s="71">
        <f t="shared" si="3"/>
      </c>
      <c r="I84" s="53">
        <f t="shared" si="4"/>
      </c>
      <c r="J84" s="70">
        <f>IF(AND($G$71&gt;K83,K84&lt;&gt;""),(IF($G$71&lt;(1+K84),($G$71-(SUM($J$78:J83))),(($G$71-K83)-($G$71-K84)))),IF(AND($G$71&gt;K83,K83&gt;0.001),($G$71-K83),""))</f>
      </c>
      <c r="K84" s="71">
        <f t="shared" si="5"/>
      </c>
      <c r="L84" s="53">
        <f t="shared" si="7"/>
      </c>
      <c r="M84" s="147">
        <f t="shared" si="8"/>
      </c>
    </row>
    <row r="85" spans="1:13" ht="12.75" customHeight="1" hidden="1" outlineLevel="1">
      <c r="A85" s="65"/>
      <c r="B85" s="70">
        <f t="shared" si="6"/>
      </c>
      <c r="C85" s="71"/>
      <c r="D85" s="72">
        <f>IF(AND($G$54&gt;C84,C85&lt;&gt;""),(IF($G$54&lt;(1+C85),($G$54-(SUM($D$78:D84))),(($G$54-C84)-($G$54-C85)))),IF(AND($G$54&gt;C84,C84&gt;0.001),($G$54-C84),""))</f>
      </c>
      <c r="E85" s="73">
        <f t="shared" si="1"/>
      </c>
      <c r="F85" s="74">
        <f t="shared" si="2"/>
      </c>
      <c r="G85" s="3">
        <f>IF(AND($G$57&gt;H84,H85&lt;&gt;""),(IF($G$57&lt;(1+H85),($G$57-(SUM($G$78:G84))),(($G$57-H84)-($G$57-H85)))),IF(AND($G$57&gt;H84,H84&gt;0.001),($G$57-H84),""))</f>
      </c>
      <c r="H85" s="73"/>
      <c r="I85" s="53">
        <f t="shared" si="4"/>
      </c>
      <c r="J85" s="70">
        <f>IF(AND($G$71&gt;K84,K85&lt;&gt;""),(IF($G$71&lt;(1+K85),($G$71-(SUM($J$78:J84))),(($G$71-K84)-($G$71-K85)))),IF(AND($G$71&gt;K84,K84&gt;0.001),($G$71-K84),""))</f>
      </c>
      <c r="K85" s="71"/>
      <c r="L85" s="53">
        <f>IF(J85="","","UNLIMITED")</f>
      </c>
      <c r="M85" s="147">
        <f>IF($G$69="A",E25,IF($G$69="B",E34,IF($G$69="C",E43,"")))</f>
      </c>
    </row>
    <row r="86" spans="1:13" ht="12.75" hidden="1" outlineLevel="1">
      <c r="A86" s="65"/>
      <c r="B86" s="70">
        <f t="shared" si="6"/>
      </c>
      <c r="C86" s="71"/>
      <c r="D86" s="72">
        <f>IF(AND($G$54&gt;C85,C86&lt;&gt;""),(IF($G$54&lt;(1+C86),($G$54-(SUM($D$78:D85))),(($G$54-C85)-($G$54-C86)))),IF(AND($G$54&gt;C85,C85&gt;0.001),($G$54-C85),""))</f>
      </c>
      <c r="E86" s="71"/>
      <c r="F86" s="74">
        <f t="shared" si="2"/>
      </c>
      <c r="G86" s="3">
        <f>IF(AND($G$57&gt;H85,H86&lt;&gt;""),(IF($G$57&lt;(1+H86),($G$57-(SUM($G$78:G85))),(($G$57-H85)-($G$57-H86)))),IF(AND($G$57&gt;H85,H85&gt;0.001),($G$57-H85),""))</f>
      </c>
      <c r="H86" s="73"/>
      <c r="I86" s="53">
        <f t="shared" si="4"/>
      </c>
      <c r="J86" s="70">
        <f>IF(AND($G$71&gt;K85,K86&lt;&gt;""),(IF($G$71&lt;(1+K86),($G$71-(SUM($J$78:J85))),(($G$71-K85)-($G$71-K86)))),IF(AND($G$71&gt;K85,K85&gt;0.001),($G$71-K85),""))</f>
      </c>
      <c r="K86" s="71"/>
      <c r="L86" s="53">
        <f t="shared" si="7"/>
      </c>
      <c r="M86" s="148"/>
    </row>
    <row r="87" spans="1:13" ht="12.75" hidden="1" outlineLevel="1">
      <c r="A87" s="65"/>
      <c r="B87" s="70">
        <f t="shared" si="6"/>
      </c>
      <c r="C87" s="75"/>
      <c r="D87" s="72">
        <f>IF(AND($G$54&gt;C86,C87&lt;&gt;""),(IF($G$54&lt;(1+C87),($G$54-(SUM($D$78:D86))),(($G$54-C86)-($G$54-C87)))),IF(AND($G$54&gt;C86,C86&gt;0.001),($G$54-C86),""))</f>
      </c>
      <c r="E87" s="71"/>
      <c r="F87" s="74">
        <f t="shared" si="2"/>
      </c>
      <c r="G87" s="3">
        <f>IF(AND($G$57&gt;H86,H87&lt;&gt;""),(IF($G$57&lt;(1+H87),($G$57-(SUM($G$78:G86))),(($G$57-H86)-($G$57-H87)))),IF(AND($G$57&gt;H86,H86&gt;0.001),($G$57-H86),""))</f>
      </c>
      <c r="H87" s="75"/>
      <c r="I87" s="53">
        <f t="shared" si="4"/>
      </c>
      <c r="J87" s="70">
        <f>IF(AND($G$71&gt;K86,K87&lt;&gt;""),(IF($G$71&lt;(1+K87),($G$71-(SUM($J$78:J86))),(($G$71-K86)-($G$71-K87)))),IF(AND($G$71&gt;K86,K86&gt;0.001),($G$71-K86),""))</f>
      </c>
      <c r="K87" s="75"/>
      <c r="L87" s="53">
        <f t="shared" si="7"/>
      </c>
      <c r="M87" s="148"/>
    </row>
    <row r="88" spans="1:13" ht="12.75" hidden="1" outlineLevel="1">
      <c r="A88" s="65"/>
      <c r="B88" s="70">
        <f t="shared" si="6"/>
      </c>
      <c r="C88" s="75"/>
      <c r="D88" s="72">
        <f>IF(AND($G$54&gt;C87,C88&lt;&gt;""),(IF($G$54&lt;(1+C88),($G$54-(SUM($D$78:D87))),(($G$54-C87)-($G$54-C88)))),IF(AND($G$54&gt;C87,C87&gt;0.001),($G$54-C87),""))</f>
      </c>
      <c r="E88" s="75"/>
      <c r="F88" s="74">
        <f t="shared" si="2"/>
      </c>
      <c r="G88" s="3">
        <f>IF(AND($G$57&gt;H87,H88&lt;&gt;""),(IF($G$57&lt;(1+H88),($G$57-(SUM($G$78:G87))),(($G$57-H87)-($G$57-H88)))),IF(AND($G$57&gt;H87,H87&gt;0.001),($G$57-H87),""))</f>
      </c>
      <c r="H88" s="75"/>
      <c r="I88" s="53">
        <f t="shared" si="4"/>
      </c>
      <c r="J88" s="70">
        <f>IF(AND($G$71&gt;K87,K88&lt;&gt;""),(IF($G$71&lt;(1+K88),($G$71-(SUM($J$78:J87))),(($G$71-K87)-($G$71-K88)))),IF(AND($G$71&gt;K87,K87&gt;0.001),($G$71-K87),""))</f>
      </c>
      <c r="K88" s="75"/>
      <c r="L88" s="53">
        <f t="shared" si="7"/>
      </c>
      <c r="M88" s="149"/>
    </row>
    <row r="89" spans="1:13" ht="13.5" hidden="1" outlineLevel="1" thickBot="1">
      <c r="A89" s="65"/>
      <c r="B89" s="76">
        <f t="shared" si="6"/>
      </c>
      <c r="C89" s="77"/>
      <c r="D89" s="78">
        <f>IF(AND($G$54&gt;C88,C89&lt;&gt;""),(IF($G$54&lt;(1+C89),($G$54-(SUM($D$78:D88))),(($G$54-C88)-($G$54-C89)))),IF(AND($G$54&gt;C88,C88&gt;0.001),($G$54-C88),""))</f>
      </c>
      <c r="E89" s="77"/>
      <c r="F89" s="79">
        <f t="shared" si="2"/>
      </c>
      <c r="G89" s="80">
        <f>IF(AND($G$57&gt;H88,H89&lt;&gt;""),(IF($G$57&lt;(1+H89),($G$57-(SUM($G$78:G88))),(($G$57-H88)-($G$57-H89)))),IF(AND($G$57&gt;H88,H88&gt;0.001),($G$57-H88),""))</f>
      </c>
      <c r="H89" s="77"/>
      <c r="I89" s="81">
        <f t="shared" si="4"/>
      </c>
      <c r="J89" s="76">
        <f>IF(AND($G$71&gt;K88,K89&lt;&gt;""),(IF($G$71&lt;(1+K89),($G$71-(SUM($J$78:J88))),(($G$71-K88)-($G$71-K89)))),IF(AND($G$71&gt;K88,K88&gt;0.001),($G$71-K88),""))</f>
      </c>
      <c r="K89" s="77"/>
      <c r="L89" s="81">
        <f t="shared" si="7"/>
      </c>
      <c r="M89" s="150"/>
    </row>
    <row r="90" spans="1:2" ht="13.5" collapsed="1" thickBot="1">
      <c r="A90" s="65"/>
      <c r="B90" s="44"/>
    </row>
    <row r="91" spans="2:5" ht="13.5" thickBot="1">
      <c r="B91" s="174" t="s">
        <v>53</v>
      </c>
      <c r="C91" s="175"/>
      <c r="D91" s="175"/>
      <c r="E91" s="176"/>
    </row>
    <row r="92" spans="2:5" ht="15.75" customHeight="1" thickBot="1">
      <c r="B92" s="82" t="s">
        <v>54</v>
      </c>
      <c r="C92" s="174" t="s">
        <v>3</v>
      </c>
      <c r="D92" s="175"/>
      <c r="E92" s="176"/>
    </row>
    <row r="93" spans="2:5" ht="13.5" thickBot="1">
      <c r="B93" s="83" t="s">
        <v>55</v>
      </c>
      <c r="C93" s="161" t="s">
        <v>56</v>
      </c>
      <c r="D93" s="162"/>
      <c r="E93" s="163"/>
    </row>
    <row r="94" spans="2:5" ht="13.5" customHeight="1" thickBot="1">
      <c r="B94" s="83" t="s">
        <v>57</v>
      </c>
      <c r="C94" s="161" t="s">
        <v>58</v>
      </c>
      <c r="D94" s="162"/>
      <c r="E94" s="163"/>
    </row>
    <row r="95" spans="2:5" ht="13.5" customHeight="1" thickBot="1">
      <c r="B95" s="83" t="s">
        <v>59</v>
      </c>
      <c r="C95" s="161" t="s">
        <v>60</v>
      </c>
      <c r="D95" s="162"/>
      <c r="E95" s="163"/>
    </row>
    <row r="96" spans="2:5" ht="13.5" customHeight="1" thickBot="1">
      <c r="B96" s="83" t="s">
        <v>61</v>
      </c>
      <c r="C96" s="161" t="s">
        <v>62</v>
      </c>
      <c r="D96" s="162"/>
      <c r="E96" s="163"/>
    </row>
    <row r="97" spans="2:5" ht="13.5" customHeight="1" thickBot="1">
      <c r="B97" s="83" t="s">
        <v>63</v>
      </c>
      <c r="C97" s="161" t="s">
        <v>64</v>
      </c>
      <c r="D97" s="162"/>
      <c r="E97" s="163"/>
    </row>
    <row r="98" spans="2:7" ht="13.5" customHeight="1" thickBot="1">
      <c r="B98" s="83" t="s">
        <v>65</v>
      </c>
      <c r="C98" s="161" t="s">
        <v>66</v>
      </c>
      <c r="D98" s="162"/>
      <c r="E98" s="163"/>
      <c r="F98" s="158"/>
      <c r="G98" s="158"/>
    </row>
    <row r="99" spans="2:7" ht="25.5" customHeight="1" thickBot="1">
      <c r="B99" s="83" t="s">
        <v>67</v>
      </c>
      <c r="C99" s="161" t="s">
        <v>68</v>
      </c>
      <c r="D99" s="172"/>
      <c r="E99" s="173"/>
      <c r="F99" s="158"/>
      <c r="G99" s="158"/>
    </row>
  </sheetData>
  <sheetProtection password="B2B1" sheet="1"/>
  <mergeCells count="26">
    <mergeCell ref="B9:I9"/>
    <mergeCell ref="B10:H10"/>
    <mergeCell ref="B15:H15"/>
    <mergeCell ref="F11:H11"/>
    <mergeCell ref="F12:H12"/>
    <mergeCell ref="B13:E13"/>
    <mergeCell ref="B14:E14"/>
    <mergeCell ref="F13:H13"/>
    <mergeCell ref="F14:H14"/>
    <mergeCell ref="B11:E11"/>
    <mergeCell ref="B12:E12"/>
    <mergeCell ref="F98:G99"/>
    <mergeCell ref="C93:E93"/>
    <mergeCell ref="C94:E94"/>
    <mergeCell ref="C95:E95"/>
    <mergeCell ref="C96:E96"/>
    <mergeCell ref="C98:E98"/>
    <mergeCell ref="C99:E99"/>
    <mergeCell ref="C92:E92"/>
    <mergeCell ref="B91:E91"/>
    <mergeCell ref="C97:E97"/>
    <mergeCell ref="B35:H35"/>
    <mergeCell ref="B26:H26"/>
    <mergeCell ref="B17:H17"/>
    <mergeCell ref="C52:F52"/>
    <mergeCell ref="C69:F69"/>
  </mergeCells>
  <conditionalFormatting sqref="G57">
    <cfRule type="cellIs" priority="1" dxfId="0" operator="greaterThan" stopIfTrue="1">
      <formula>$G$55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53976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K50"/>
  <sheetViews>
    <sheetView showGridLines="0" zoomScalePageLayoutView="0" workbookViewId="0" topLeftCell="A3">
      <selection activeCell="G16" sqref="G16"/>
    </sheetView>
  </sheetViews>
  <sheetFormatPr defaultColWidth="9.140625" defaultRowHeight="12.75"/>
  <cols>
    <col min="1" max="1" width="9.140625" style="139" customWidth="1"/>
    <col min="2" max="2" width="8.00390625" style="139" bestFit="1" customWidth="1"/>
    <col min="3" max="3" width="13.57421875" style="139" customWidth="1"/>
    <col min="4" max="4" width="10.00390625" style="139" bestFit="1" customWidth="1"/>
    <col min="5" max="5" width="17.00390625" style="139" customWidth="1"/>
    <col min="6" max="6" width="29.8515625" style="139" customWidth="1"/>
    <col min="7" max="7" width="10.140625" style="139" bestFit="1" customWidth="1"/>
    <col min="8" max="8" width="13.28125" style="139" customWidth="1"/>
    <col min="9" max="9" width="12.140625" style="139" bestFit="1" customWidth="1"/>
    <col min="10" max="10" width="15.57421875" style="139" customWidth="1"/>
    <col min="11" max="11" width="15.8515625" style="139" bestFit="1" customWidth="1"/>
    <col min="12" max="16384" width="9.140625" style="139" customWidth="1"/>
  </cols>
  <sheetData>
    <row r="2" ht="13.5" thickBot="1">
      <c r="B2" s="99" t="s">
        <v>104</v>
      </c>
    </row>
    <row r="3" spans="2:11" ht="13.5" thickBot="1">
      <c r="B3" s="190" t="s">
        <v>25</v>
      </c>
      <c r="C3" s="191"/>
      <c r="D3" s="191"/>
      <c r="E3" s="191"/>
      <c r="F3" s="191"/>
      <c r="G3" s="192"/>
      <c r="H3" s="91"/>
      <c r="I3" s="193" t="s">
        <v>42</v>
      </c>
      <c r="J3" s="194"/>
      <c r="K3" s="195"/>
    </row>
    <row r="4" spans="2:11" ht="39" thickBot="1">
      <c r="B4" s="125" t="s">
        <v>47</v>
      </c>
      <c r="C4" s="126" t="s">
        <v>13</v>
      </c>
      <c r="D4" s="127" t="s">
        <v>14</v>
      </c>
      <c r="E4" s="118" t="s">
        <v>112</v>
      </c>
      <c r="F4" s="128" t="s">
        <v>15</v>
      </c>
      <c r="G4" s="93" t="s">
        <v>49</v>
      </c>
      <c r="H4" s="91"/>
      <c r="I4" s="92" t="s">
        <v>97</v>
      </c>
      <c r="J4" s="104"/>
      <c r="K4" s="93" t="s">
        <v>98</v>
      </c>
    </row>
    <row r="5" spans="2:11" ht="12.75">
      <c r="B5" s="129">
        <v>1</v>
      </c>
      <c r="C5" s="130">
        <v>1</v>
      </c>
      <c r="D5" s="130">
        <v>1</v>
      </c>
      <c r="E5" s="131">
        <f>IF('VUE122_Value Unit Converter'!$G$52="A",'VUE122_Value Unit Converter'!D78,"")</f>
      </c>
      <c r="F5" s="132">
        <v>15</v>
      </c>
      <c r="G5" s="115">
        <f>IF('VUE122_Value Unit Converter'!$G$52="A",'VUE122_Value Unit Converter'!F78,"")</f>
      </c>
      <c r="H5" s="106"/>
      <c r="I5" s="94">
        <f>IF('VUE122_Value Unit Converter'!$G$69="A",'VUE122_Value Unit Converter'!J78,"")</f>
      </c>
      <c r="J5" s="107"/>
      <c r="K5" s="153">
        <f>IF('VUE122_Value Unit Converter'!$G$69="A",'VUE122_Value Unit Converter'!L78,"")</f>
      </c>
    </row>
    <row r="6" spans="2:11" ht="12.75">
      <c r="B6" s="102">
        <v>2</v>
      </c>
      <c r="C6" s="103">
        <v>2</v>
      </c>
      <c r="D6" s="103">
        <v>5</v>
      </c>
      <c r="E6" s="115">
        <f>IF('VUE122_Value Unit Converter'!$G$52="A",'VUE122_Value Unit Converter'!D79,"")</f>
      </c>
      <c r="F6" s="123">
        <v>20</v>
      </c>
      <c r="G6" s="105">
        <f>IF('VUE122_Value Unit Converter'!$G$52="A",'VUE122_Value Unit Converter'!F79,"")</f>
      </c>
      <c r="H6" s="106"/>
      <c r="I6" s="94">
        <f>IF('VUE122_Value Unit Converter'!$G$69="A",'VUE122_Value Unit Converter'!J79,"")</f>
      </c>
      <c r="J6" s="151"/>
      <c r="K6" s="153">
        <f>IF('VUE122_Value Unit Converter'!$G$69="A",'VUE122_Value Unit Converter'!L79,"")</f>
      </c>
    </row>
    <row r="7" spans="2:11" ht="12.75">
      <c r="B7" s="100">
        <v>3</v>
      </c>
      <c r="C7" s="101">
        <v>6</v>
      </c>
      <c r="D7" s="101">
        <v>15</v>
      </c>
      <c r="E7" s="115">
        <f>IF('VUE122_Value Unit Converter'!$G$52="A",'VUE122_Value Unit Converter'!D80,"")</f>
      </c>
      <c r="F7" s="122">
        <v>2.5</v>
      </c>
      <c r="G7" s="105">
        <f>IF('VUE122_Value Unit Converter'!$G$52="A",'VUE122_Value Unit Converter'!F80,"")</f>
      </c>
      <c r="H7" s="106"/>
      <c r="I7" s="94">
        <f>IF('VUE122_Value Unit Converter'!$G$69="A",'VUE122_Value Unit Converter'!J80,"")</f>
      </c>
      <c r="J7" s="151"/>
      <c r="K7" s="153">
        <f>IF('VUE122_Value Unit Converter'!$G$69="A",'VUE122_Value Unit Converter'!L80,"")</f>
      </c>
    </row>
    <row r="8" spans="2:11" ht="12.75">
      <c r="B8" s="102">
        <v>4</v>
      </c>
      <c r="C8" s="103">
        <v>16</v>
      </c>
      <c r="D8" s="103">
        <v>50</v>
      </c>
      <c r="E8" s="115">
        <f>IF('VUE122_Value Unit Converter'!$G$52="A",'VUE122_Value Unit Converter'!D81,"")</f>
      </c>
      <c r="F8" s="123">
        <v>2.25</v>
      </c>
      <c r="G8" s="105">
        <f>IF('VUE122_Value Unit Converter'!$G$52="A",'VUE122_Value Unit Converter'!F81,"")</f>
      </c>
      <c r="H8" s="106"/>
      <c r="I8" s="94">
        <f>IF('VUE122_Value Unit Converter'!$G$69="A",'VUE122_Value Unit Converter'!J81,"")</f>
      </c>
      <c r="J8" s="151"/>
      <c r="K8" s="153">
        <f>IF('VUE122_Value Unit Converter'!$G$69="A",'VUE122_Value Unit Converter'!L81,"")</f>
      </c>
    </row>
    <row r="9" spans="2:11" ht="12.75">
      <c r="B9" s="100">
        <v>5</v>
      </c>
      <c r="C9" s="101">
        <v>51</v>
      </c>
      <c r="D9" s="101">
        <v>100</v>
      </c>
      <c r="E9" s="115">
        <f>IF('VUE122_Value Unit Converter'!$G$52="A",'VUE122_Value Unit Converter'!D82,"")</f>
      </c>
      <c r="F9" s="122">
        <v>1.8</v>
      </c>
      <c r="G9" s="105">
        <f>IF('VUE122_Value Unit Converter'!$G$52="A",'VUE122_Value Unit Converter'!F82,"")</f>
      </c>
      <c r="H9" s="106"/>
      <c r="I9" s="94">
        <f>IF('VUE122_Value Unit Converter'!$G$69="A",'VUE122_Value Unit Converter'!J82,"")</f>
      </c>
      <c r="J9" s="151"/>
      <c r="K9" s="153">
        <f>IF('VUE122_Value Unit Converter'!$G$69="A",'VUE122_Value Unit Converter'!L82,"")</f>
      </c>
    </row>
    <row r="10" spans="2:11" ht="12.75">
      <c r="B10" s="102">
        <v>6</v>
      </c>
      <c r="C10" s="103">
        <v>101</v>
      </c>
      <c r="D10" s="103">
        <v>200</v>
      </c>
      <c r="E10" s="115">
        <f>IF('VUE122_Value Unit Converter'!$G$52="A",'VUE122_Value Unit Converter'!D83,"")</f>
      </c>
      <c r="F10" s="123">
        <v>0.9</v>
      </c>
      <c r="G10" s="105">
        <f>IF('VUE122_Value Unit Converter'!$G$52="A",'VUE122_Value Unit Converter'!F83,"")</f>
      </c>
      <c r="H10" s="106"/>
      <c r="I10" s="94">
        <f>IF('VUE122_Value Unit Converter'!$G$69="A",'VUE122_Value Unit Converter'!J83,"")</f>
      </c>
      <c r="J10" s="151"/>
      <c r="K10" s="153">
        <f>IF('VUE122_Value Unit Converter'!$G$69="A",'VUE122_Value Unit Converter'!L83,"")</f>
      </c>
    </row>
    <row r="11" spans="2:11" ht="12.75">
      <c r="B11" s="100">
        <v>7</v>
      </c>
      <c r="C11" s="101">
        <v>201</v>
      </c>
      <c r="D11" s="101">
        <v>299</v>
      </c>
      <c r="E11" s="115">
        <f>IF('VUE122_Value Unit Converter'!$G$52="A",'VUE122_Value Unit Converter'!D84,"")</f>
      </c>
      <c r="F11" s="122">
        <v>0.45</v>
      </c>
      <c r="G11" s="105">
        <f>IF('VUE122_Value Unit Converter'!$G$52="A",'VUE122_Value Unit Converter'!F84,"")</f>
      </c>
      <c r="H11" s="106"/>
      <c r="I11" s="94">
        <f>IF('VUE122_Value Unit Converter'!$G$69="A",'VUE122_Value Unit Converter'!J84,"")</f>
      </c>
      <c r="J11" s="151"/>
      <c r="K11" s="153">
        <f>IF('VUE122_Value Unit Converter'!$G$69="A",'VUE122_Value Unit Converter'!L84,"")</f>
      </c>
    </row>
    <row r="12" spans="2:11" ht="13.5" thickBot="1">
      <c r="B12" s="110">
        <v>8</v>
      </c>
      <c r="C12" s="111">
        <v>300</v>
      </c>
      <c r="D12" s="111" t="s">
        <v>19</v>
      </c>
      <c r="E12" s="133">
        <f>IF('VUE122_Value Unit Converter'!$G$52="A",'VUE122_Value Unit Converter'!D85,"")</f>
      </c>
      <c r="F12" s="124">
        <v>0</v>
      </c>
      <c r="G12" s="112">
        <f>IF('VUE122_Value Unit Converter'!$G$52="A",'VUE122_Value Unit Converter'!F85,"")</f>
      </c>
      <c r="H12" s="106"/>
      <c r="I12" s="113">
        <f>IF('VUE122_Value Unit Converter'!$G$69="A",'VUE122_Value Unit Converter'!J85,"")</f>
      </c>
      <c r="J12" s="152"/>
      <c r="K12" s="154">
        <f>IF('VUE122_Value Unit Converter'!$G$69="A",'VUE122_Value Unit Converter'!L85,"")</f>
      </c>
    </row>
    <row r="13" spans="2:11" ht="13.5" thickBot="1">
      <c r="B13" s="140"/>
      <c r="C13" s="141"/>
      <c r="D13" s="140"/>
      <c r="E13" s="140"/>
      <c r="F13" s="140"/>
      <c r="G13" s="140"/>
      <c r="H13" s="91"/>
      <c r="I13" s="140"/>
      <c r="J13" s="140"/>
      <c r="K13" s="140"/>
    </row>
    <row r="14" spans="2:11" ht="30.75" customHeight="1" thickBot="1">
      <c r="B14" s="187" t="s">
        <v>101</v>
      </c>
      <c r="C14" s="188"/>
      <c r="D14" s="189"/>
      <c r="E14" s="142">
        <f>IF('VUE122_Value Unit Converter'!$G$52="A",SUM(E5:E12),"")</f>
      </c>
      <c r="F14" s="95" t="s">
        <v>99</v>
      </c>
      <c r="G14" s="142">
        <f>IF('VUE122_Value Unit Converter'!$G$52="A",(ROUNDUP(SUM(G5:G12),0)),"")</f>
      </c>
      <c r="H14" s="96" t="s">
        <v>100</v>
      </c>
      <c r="I14" s="143">
        <f>IF('VUE122_Value Unit Converter'!$G$69="A",SUM(I5:I12),"")</f>
      </c>
      <c r="J14" s="97" t="s">
        <v>101</v>
      </c>
      <c r="K14" s="142">
        <f>IF('VUE122_Value Unit Converter'!$G$69="A",SUM(K5:K12),"")</f>
      </c>
    </row>
    <row r="15" spans="2:11" ht="13.5" thickBot="1">
      <c r="B15" s="140"/>
      <c r="C15" s="91"/>
      <c r="D15" s="140"/>
      <c r="E15" s="140"/>
      <c r="F15" s="95" t="s">
        <v>102</v>
      </c>
      <c r="G15" s="146">
        <f>IF('VUE122_Value Unit Converter'!$G$52="A",SUM('VUE122_Value Unit Converter'!G78:G89),"")</f>
      </c>
      <c r="H15" s="140"/>
      <c r="I15" s="140"/>
      <c r="J15" s="140"/>
      <c r="K15" s="140"/>
    </row>
    <row r="16" spans="2:11" ht="13.5" thickBot="1">
      <c r="B16" s="140"/>
      <c r="C16" s="140"/>
      <c r="D16" s="140"/>
      <c r="E16" s="140"/>
      <c r="F16" s="98" t="s">
        <v>103</v>
      </c>
      <c r="G16" s="144">
        <f>IF('VUE122_Value Unit Converter'!$G$52="A",G14-G15,"")</f>
      </c>
      <c r="H16" s="140"/>
      <c r="I16" s="140"/>
      <c r="J16" s="140"/>
      <c r="K16" s="140"/>
    </row>
    <row r="19" ht="13.5" thickBot="1">
      <c r="B19" s="99" t="s">
        <v>105</v>
      </c>
    </row>
    <row r="20" spans="2:11" ht="13.5" thickBot="1">
      <c r="B20" s="190" t="s">
        <v>25</v>
      </c>
      <c r="C20" s="191"/>
      <c r="D20" s="191"/>
      <c r="E20" s="191"/>
      <c r="F20" s="191"/>
      <c r="G20" s="192"/>
      <c r="H20" s="91"/>
      <c r="I20" s="193" t="s">
        <v>42</v>
      </c>
      <c r="J20" s="194"/>
      <c r="K20" s="195"/>
    </row>
    <row r="21" spans="2:11" ht="39" thickBot="1">
      <c r="B21" s="125" t="s">
        <v>47</v>
      </c>
      <c r="C21" s="126" t="s">
        <v>13</v>
      </c>
      <c r="D21" s="127" t="s">
        <v>14</v>
      </c>
      <c r="E21" s="118" t="s">
        <v>112</v>
      </c>
      <c r="F21" s="109" t="s">
        <v>15</v>
      </c>
      <c r="G21" s="114" t="s">
        <v>49</v>
      </c>
      <c r="H21" s="91"/>
      <c r="I21" s="92" t="s">
        <v>97</v>
      </c>
      <c r="J21" s="104"/>
      <c r="K21" s="93" t="s">
        <v>98</v>
      </c>
    </row>
    <row r="22" spans="2:11" ht="12.75">
      <c r="B22" s="129">
        <v>1</v>
      </c>
      <c r="C22" s="130">
        <v>1</v>
      </c>
      <c r="D22" s="134">
        <v>1</v>
      </c>
      <c r="E22" s="131">
        <f>IF('VUE122_Value Unit Converter'!$G$52="B",'VUE122_Value Unit Converter'!D78,"")</f>
      </c>
      <c r="F22" s="119">
        <v>30</v>
      </c>
      <c r="G22" s="108">
        <f>IF('VUE122_Value Unit Converter'!$G$52="B",'VUE122_Value Unit Converter'!F78,"")</f>
      </c>
      <c r="H22" s="106"/>
      <c r="I22" s="94">
        <f>IF('VUE122_Value Unit Converter'!$G$69="B",'VUE122_Value Unit Converter'!J78,"")</f>
      </c>
      <c r="J22" s="107"/>
      <c r="K22" s="153">
        <f>IF('VUE122_Value Unit Converter'!$G$69="B",'VUE122_Value Unit Converter'!L78,"")</f>
      </c>
    </row>
    <row r="23" spans="2:11" ht="12.75">
      <c r="B23" s="102">
        <v>2</v>
      </c>
      <c r="C23" s="103">
        <v>2</v>
      </c>
      <c r="D23" s="135">
        <v>5</v>
      </c>
      <c r="E23" s="105">
        <f>IF('VUE122_Value Unit Converter'!$G$52="B",'VUE122_Value Unit Converter'!D79,"")</f>
      </c>
      <c r="F23" s="120">
        <v>40</v>
      </c>
      <c r="G23" s="108">
        <f>IF('VUE122_Value Unit Converter'!$G$52="B",'VUE122_Value Unit Converter'!F79,"")</f>
      </c>
      <c r="H23" s="106"/>
      <c r="I23" s="94">
        <f>IF('VUE122_Value Unit Converter'!$G$69="B",'VUE122_Value Unit Converter'!J79,"")</f>
      </c>
      <c r="J23" s="151"/>
      <c r="K23" s="153">
        <f>IF('VUE122_Value Unit Converter'!$G$69="B",'VUE122_Value Unit Converter'!L79,"")</f>
      </c>
    </row>
    <row r="24" spans="2:11" ht="12.75">
      <c r="B24" s="100">
        <v>3</v>
      </c>
      <c r="C24" s="101">
        <v>6</v>
      </c>
      <c r="D24" s="136">
        <v>15</v>
      </c>
      <c r="E24" s="105">
        <f>IF('VUE122_Value Unit Converter'!$G$52="B",'VUE122_Value Unit Converter'!D80,"")</f>
      </c>
      <c r="F24" s="119">
        <v>5</v>
      </c>
      <c r="G24" s="108">
        <f>IF('VUE122_Value Unit Converter'!$G$52="B",'VUE122_Value Unit Converter'!F80,"")</f>
      </c>
      <c r="H24" s="106"/>
      <c r="I24" s="94">
        <f>IF('VUE122_Value Unit Converter'!$G$69="B",'VUE122_Value Unit Converter'!J80,"")</f>
      </c>
      <c r="J24" s="151"/>
      <c r="K24" s="153">
        <f>IF('VUE122_Value Unit Converter'!$G$69="B",'VUE122_Value Unit Converter'!L80,"")</f>
      </c>
    </row>
    <row r="25" spans="2:11" ht="12.75">
      <c r="B25" s="102">
        <v>4</v>
      </c>
      <c r="C25" s="103">
        <v>16</v>
      </c>
      <c r="D25" s="135">
        <v>50</v>
      </c>
      <c r="E25" s="105">
        <f>IF('VUE122_Value Unit Converter'!$G$52="B",'VUE122_Value Unit Converter'!D81,"")</f>
      </c>
      <c r="F25" s="120">
        <v>4.5</v>
      </c>
      <c r="G25" s="108">
        <f>IF('VUE122_Value Unit Converter'!$G$52="B",'VUE122_Value Unit Converter'!F81,"")</f>
      </c>
      <c r="H25" s="106"/>
      <c r="I25" s="94">
        <f>IF('VUE122_Value Unit Converter'!$G$69="B",'VUE122_Value Unit Converter'!J81,"")</f>
      </c>
      <c r="J25" s="151"/>
      <c r="K25" s="153">
        <f>IF('VUE122_Value Unit Converter'!$G$69="B",'VUE122_Value Unit Converter'!L81,"")</f>
      </c>
    </row>
    <row r="26" spans="2:11" ht="12.75">
      <c r="B26" s="100">
        <v>5</v>
      </c>
      <c r="C26" s="101">
        <v>51</v>
      </c>
      <c r="D26" s="136">
        <v>100</v>
      </c>
      <c r="E26" s="105">
        <f>IF('VUE122_Value Unit Converter'!$G$52="B",'VUE122_Value Unit Converter'!D82,"")</f>
      </c>
      <c r="F26" s="119">
        <v>3.6</v>
      </c>
      <c r="G26" s="108">
        <f>IF('VUE122_Value Unit Converter'!$G$52="B",'VUE122_Value Unit Converter'!F82,"")</f>
      </c>
      <c r="H26" s="106"/>
      <c r="I26" s="94">
        <f>IF('VUE122_Value Unit Converter'!$G$69="B",'VUE122_Value Unit Converter'!J82,"")</f>
      </c>
      <c r="J26" s="151"/>
      <c r="K26" s="153">
        <f>IF('VUE122_Value Unit Converter'!$G$69="B",'VUE122_Value Unit Converter'!L82,"")</f>
      </c>
    </row>
    <row r="27" spans="2:11" ht="12.75">
      <c r="B27" s="102">
        <v>6</v>
      </c>
      <c r="C27" s="103">
        <v>101</v>
      </c>
      <c r="D27" s="135">
        <v>200</v>
      </c>
      <c r="E27" s="105">
        <f>IF('VUE122_Value Unit Converter'!$G$52="B",'VUE122_Value Unit Converter'!D83,"")</f>
      </c>
      <c r="F27" s="120">
        <v>1.8</v>
      </c>
      <c r="G27" s="108">
        <f>IF('VUE122_Value Unit Converter'!$G$52="B",'VUE122_Value Unit Converter'!F83,"")</f>
      </c>
      <c r="H27" s="106"/>
      <c r="I27" s="94">
        <f>IF('VUE122_Value Unit Converter'!$G$69="B",'VUE122_Value Unit Converter'!J83,"")</f>
      </c>
      <c r="J27" s="151"/>
      <c r="K27" s="153">
        <f>IF('VUE122_Value Unit Converter'!$G$69="B",'VUE122_Value Unit Converter'!L83,"")</f>
      </c>
    </row>
    <row r="28" spans="2:11" ht="12.75">
      <c r="B28" s="100">
        <v>7</v>
      </c>
      <c r="C28" s="101">
        <v>201</v>
      </c>
      <c r="D28" s="136">
        <v>299</v>
      </c>
      <c r="E28" s="105">
        <f>IF('VUE122_Value Unit Converter'!$G$52="B",'VUE122_Value Unit Converter'!D84,"")</f>
      </c>
      <c r="F28" s="119">
        <v>0.9</v>
      </c>
      <c r="G28" s="108">
        <f>IF('VUE122_Value Unit Converter'!$G$52="B",'VUE122_Value Unit Converter'!F84,"")</f>
      </c>
      <c r="H28" s="106"/>
      <c r="I28" s="94">
        <f>IF('VUE122_Value Unit Converter'!$G$69="B",'VUE122_Value Unit Converter'!J84,"")</f>
      </c>
      <c r="J28" s="151"/>
      <c r="K28" s="153">
        <f>IF('VUE122_Value Unit Converter'!$G$69="B",'VUE122_Value Unit Converter'!L84,"")</f>
      </c>
    </row>
    <row r="29" spans="2:11" ht="13.5" thickBot="1">
      <c r="B29" s="110">
        <v>8</v>
      </c>
      <c r="C29" s="111">
        <v>300</v>
      </c>
      <c r="D29" s="137" t="s">
        <v>19</v>
      </c>
      <c r="E29" s="112">
        <f>IF('VUE122_Value Unit Converter'!$G$52="B",'VUE122_Value Unit Converter'!D85,"")</f>
      </c>
      <c r="F29" s="121">
        <v>0</v>
      </c>
      <c r="G29" s="108">
        <f>IF('VUE122_Value Unit Converter'!$G$52="B",'VUE122_Value Unit Converter'!F85,"")</f>
      </c>
      <c r="H29" s="145"/>
      <c r="I29" s="113">
        <f>IF('VUE122_Value Unit Converter'!$G$69="B",'VUE122_Value Unit Converter'!J85,"")</f>
      </c>
      <c r="J29" s="152"/>
      <c r="K29" s="154">
        <f>IF('VUE122_Value Unit Converter'!$G$69="B",'VUE122_Value Unit Converter'!L85,"")</f>
      </c>
    </row>
    <row r="30" spans="2:11" ht="13.5" thickBot="1">
      <c r="B30" s="140"/>
      <c r="C30" s="141"/>
      <c r="D30" s="140"/>
      <c r="E30" s="140"/>
      <c r="F30" s="140"/>
      <c r="G30" s="140"/>
      <c r="H30" s="91"/>
      <c r="I30" s="140"/>
      <c r="J30" s="140"/>
      <c r="K30" s="140"/>
    </row>
    <row r="31" spans="2:11" ht="29.25" customHeight="1" thickBot="1">
      <c r="B31" s="187" t="s">
        <v>101</v>
      </c>
      <c r="C31" s="188"/>
      <c r="D31" s="189"/>
      <c r="E31" s="142">
        <f>IF('VUE122_Value Unit Converter'!$G$52="B",SUM(E22:E29),"")</f>
      </c>
      <c r="F31" s="95" t="s">
        <v>99</v>
      </c>
      <c r="G31" s="142">
        <f>IF('VUE122_Value Unit Converter'!$G$52="B",(ROUNDUP(SUM(G22:G29),0)),"")</f>
      </c>
      <c r="H31" s="96" t="s">
        <v>100</v>
      </c>
      <c r="I31" s="143">
        <f>IF('VUE122_Value Unit Converter'!$G$69="B",SUM(I22:I29),"")</f>
      </c>
      <c r="J31" s="97" t="s">
        <v>101</v>
      </c>
      <c r="K31" s="142">
        <f>IF('VUE122_Value Unit Converter'!$G$69="B",SUM(K22:K29),"")</f>
      </c>
    </row>
    <row r="32" spans="2:11" ht="13.5" thickBot="1">
      <c r="B32" s="140"/>
      <c r="C32" s="91"/>
      <c r="D32" s="140"/>
      <c r="E32" s="140"/>
      <c r="F32" s="95" t="s">
        <v>102</v>
      </c>
      <c r="G32" s="146">
        <f>IF('VUE122_Value Unit Converter'!$G$52="B",SUM('VUE122_Value Unit Converter'!G78:G89),"")</f>
      </c>
      <c r="H32" s="140"/>
      <c r="I32" s="140"/>
      <c r="J32" s="140"/>
      <c r="K32" s="140"/>
    </row>
    <row r="33" spans="2:11" ht="13.5" thickBot="1">
      <c r="B33" s="140"/>
      <c r="C33" s="140"/>
      <c r="D33" s="140"/>
      <c r="E33" s="140"/>
      <c r="F33" s="98" t="s">
        <v>103</v>
      </c>
      <c r="G33" s="144">
        <f>IF('VUE122_Value Unit Converter'!$G$52="B",G31-G32,"")</f>
      </c>
      <c r="H33" s="140"/>
      <c r="I33" s="140"/>
      <c r="J33" s="140"/>
      <c r="K33" s="140"/>
    </row>
    <row r="36" ht="13.5" thickBot="1">
      <c r="B36" s="99" t="s">
        <v>106</v>
      </c>
    </row>
    <row r="37" spans="2:11" ht="13.5" thickBot="1">
      <c r="B37" s="190" t="s">
        <v>25</v>
      </c>
      <c r="C37" s="191"/>
      <c r="D37" s="191"/>
      <c r="E37" s="191"/>
      <c r="F37" s="191"/>
      <c r="G37" s="192"/>
      <c r="H37" s="91"/>
      <c r="I37" s="193" t="s">
        <v>42</v>
      </c>
      <c r="J37" s="194"/>
      <c r="K37" s="195"/>
    </row>
    <row r="38" spans="2:11" ht="39" thickBot="1">
      <c r="B38" s="125" t="s">
        <v>47</v>
      </c>
      <c r="C38" s="126" t="s">
        <v>13</v>
      </c>
      <c r="D38" s="127" t="s">
        <v>14</v>
      </c>
      <c r="E38" s="117" t="s">
        <v>112</v>
      </c>
      <c r="F38" s="109" t="s">
        <v>15</v>
      </c>
      <c r="G38" s="114" t="s">
        <v>49</v>
      </c>
      <c r="H38" s="91"/>
      <c r="I38" s="92" t="s">
        <v>97</v>
      </c>
      <c r="J38" s="104"/>
      <c r="K38" s="93" t="s">
        <v>98</v>
      </c>
    </row>
    <row r="39" spans="2:11" ht="12.75">
      <c r="B39" s="129">
        <v>1</v>
      </c>
      <c r="C39" s="130">
        <v>1</v>
      </c>
      <c r="D39" s="134">
        <v>1</v>
      </c>
      <c r="E39" s="108">
        <f>IF('VUE122_Value Unit Converter'!$G$52="C",'VUE122_Value Unit Converter'!D78,"")</f>
      </c>
      <c r="F39" s="122">
        <v>60</v>
      </c>
      <c r="G39" s="108">
        <f>IF('VUE122_Value Unit Converter'!$G$52="C",'VUE122_Value Unit Converter'!F78,"")</f>
      </c>
      <c r="H39" s="106"/>
      <c r="I39" s="94">
        <f>IF('VUE122_Value Unit Converter'!$G$69="C",'VUE122_Value Unit Converter'!J78,"")</f>
      </c>
      <c r="J39" s="107"/>
      <c r="K39" s="153">
        <f>IF('VUE122_Value Unit Converter'!$G$69="C",'VUE122_Value Unit Converter'!L78,"")</f>
      </c>
    </row>
    <row r="40" spans="2:11" ht="12.75">
      <c r="B40" s="102">
        <v>2</v>
      </c>
      <c r="C40" s="103">
        <v>2</v>
      </c>
      <c r="D40" s="135">
        <v>5</v>
      </c>
      <c r="E40" s="108">
        <f>IF('VUE122_Value Unit Converter'!$G$52="C",'VUE122_Value Unit Converter'!D79,"")</f>
      </c>
      <c r="F40" s="123">
        <v>80</v>
      </c>
      <c r="G40" s="108">
        <f>IF('VUE122_Value Unit Converter'!$G$52="C",'VUE122_Value Unit Converter'!F79,"")</f>
      </c>
      <c r="H40" s="106"/>
      <c r="I40" s="94">
        <f>IF('VUE122_Value Unit Converter'!$G$69="C",'VUE122_Value Unit Converter'!J79,"")</f>
      </c>
      <c r="J40" s="151"/>
      <c r="K40" s="153">
        <f>IF('VUE122_Value Unit Converter'!$G$69="C",'VUE122_Value Unit Converter'!L79,"")</f>
      </c>
    </row>
    <row r="41" spans="2:11" ht="12.75">
      <c r="B41" s="100">
        <v>3</v>
      </c>
      <c r="C41" s="101">
        <v>6</v>
      </c>
      <c r="D41" s="136">
        <v>15</v>
      </c>
      <c r="E41" s="108">
        <f>IF('VUE122_Value Unit Converter'!$G$52="C",'VUE122_Value Unit Converter'!D80,"")</f>
      </c>
      <c r="F41" s="122">
        <v>10</v>
      </c>
      <c r="G41" s="108">
        <f>IF('VUE122_Value Unit Converter'!$G$52="C",'VUE122_Value Unit Converter'!F80,"")</f>
      </c>
      <c r="H41" s="106"/>
      <c r="I41" s="94">
        <f>IF('VUE122_Value Unit Converter'!$G$69="C",'VUE122_Value Unit Converter'!J80,"")</f>
      </c>
      <c r="J41" s="151"/>
      <c r="K41" s="153">
        <f>IF('VUE122_Value Unit Converter'!$G$69="C",'VUE122_Value Unit Converter'!L80,"")</f>
      </c>
    </row>
    <row r="42" spans="2:11" ht="12.75">
      <c r="B42" s="102">
        <v>4</v>
      </c>
      <c r="C42" s="103">
        <v>16</v>
      </c>
      <c r="D42" s="135">
        <v>50</v>
      </c>
      <c r="E42" s="108">
        <f>IF('VUE122_Value Unit Converter'!$G$52="C",'VUE122_Value Unit Converter'!D81,"")</f>
      </c>
      <c r="F42" s="123">
        <v>9</v>
      </c>
      <c r="G42" s="108">
        <f>IF('VUE122_Value Unit Converter'!$G$52="C",'VUE122_Value Unit Converter'!F81,"")</f>
      </c>
      <c r="H42" s="106"/>
      <c r="I42" s="94">
        <f>IF('VUE122_Value Unit Converter'!$G$69="C",'VUE122_Value Unit Converter'!J81,"")</f>
      </c>
      <c r="J42" s="151"/>
      <c r="K42" s="153">
        <f>IF('VUE122_Value Unit Converter'!$G$69="C",'VUE122_Value Unit Converter'!L81,"")</f>
      </c>
    </row>
    <row r="43" spans="2:11" ht="12.75">
      <c r="B43" s="100">
        <v>5</v>
      </c>
      <c r="C43" s="101">
        <v>51</v>
      </c>
      <c r="D43" s="136">
        <v>100</v>
      </c>
      <c r="E43" s="108">
        <f>IF('VUE122_Value Unit Converter'!$G$52="C",'VUE122_Value Unit Converter'!D82,"")</f>
      </c>
      <c r="F43" s="122">
        <v>7.2</v>
      </c>
      <c r="G43" s="108">
        <f>IF('VUE122_Value Unit Converter'!$G$52="C",'VUE122_Value Unit Converter'!F82,"")</f>
      </c>
      <c r="H43" s="106"/>
      <c r="I43" s="94">
        <f>IF('VUE122_Value Unit Converter'!$G$69="C",'VUE122_Value Unit Converter'!J82,"")</f>
      </c>
      <c r="J43" s="151"/>
      <c r="K43" s="153">
        <f>IF('VUE122_Value Unit Converter'!$G$69="C",'VUE122_Value Unit Converter'!L82,"")</f>
      </c>
    </row>
    <row r="44" spans="2:11" ht="12.75">
      <c r="B44" s="102">
        <v>6</v>
      </c>
      <c r="C44" s="103">
        <v>101</v>
      </c>
      <c r="D44" s="135">
        <v>200</v>
      </c>
      <c r="E44" s="108">
        <f>IF('VUE122_Value Unit Converter'!$G$52="C",'VUE122_Value Unit Converter'!D83,"")</f>
      </c>
      <c r="F44" s="123">
        <v>3.6</v>
      </c>
      <c r="G44" s="108">
        <f>IF('VUE122_Value Unit Converter'!$G$52="C",'VUE122_Value Unit Converter'!F83,"")</f>
      </c>
      <c r="H44" s="106"/>
      <c r="I44" s="94">
        <f>IF('VUE122_Value Unit Converter'!$G$69="C",'VUE122_Value Unit Converter'!J83,"")</f>
      </c>
      <c r="J44" s="151"/>
      <c r="K44" s="153">
        <f>IF('VUE122_Value Unit Converter'!$G$69="C",'VUE122_Value Unit Converter'!L83,"")</f>
      </c>
    </row>
    <row r="45" spans="2:11" ht="12.75">
      <c r="B45" s="100">
        <v>7</v>
      </c>
      <c r="C45" s="101">
        <v>201</v>
      </c>
      <c r="D45" s="136">
        <v>299</v>
      </c>
      <c r="E45" s="108">
        <f>IF('VUE122_Value Unit Converter'!$G$52="C",'VUE122_Value Unit Converter'!D84,"")</f>
      </c>
      <c r="F45" s="122">
        <v>1.8</v>
      </c>
      <c r="G45" s="108">
        <f>IF('VUE122_Value Unit Converter'!$G$52="C",'VUE122_Value Unit Converter'!F84,"")</f>
      </c>
      <c r="H45" s="106"/>
      <c r="I45" s="94">
        <f>IF('VUE122_Value Unit Converter'!$G$69="C",'VUE122_Value Unit Converter'!J84,"")</f>
      </c>
      <c r="J45" s="151"/>
      <c r="K45" s="153">
        <f>IF('VUE122_Value Unit Converter'!$G$69="C",'VUE122_Value Unit Converter'!L84,"")</f>
      </c>
    </row>
    <row r="46" spans="2:11" ht="13.5" thickBot="1">
      <c r="B46" s="110">
        <v>8</v>
      </c>
      <c r="C46" s="111">
        <v>300</v>
      </c>
      <c r="D46" s="137" t="s">
        <v>19</v>
      </c>
      <c r="E46" s="138">
        <f>IF('VUE122_Value Unit Converter'!$G$52="C",'VUE122_Value Unit Converter'!D85,"")</f>
      </c>
      <c r="F46" s="124">
        <v>0</v>
      </c>
      <c r="G46" s="138">
        <f>IF('VUE122_Value Unit Converter'!$G$52="C",'VUE122_Value Unit Converter'!F85,"")</f>
      </c>
      <c r="H46" s="145"/>
      <c r="I46" s="113">
        <f>IF('VUE122_Value Unit Converter'!$G$69="C",'VUE122_Value Unit Converter'!J85,"")</f>
      </c>
      <c r="J46" s="152"/>
      <c r="K46" s="154">
        <f>IF('VUE122_Value Unit Converter'!$G$69="C",'VUE122_Value Unit Converter'!L85,"")</f>
      </c>
    </row>
    <row r="47" spans="2:11" ht="13.5" thickBot="1">
      <c r="B47" s="140"/>
      <c r="C47" s="141"/>
      <c r="D47" s="140"/>
      <c r="E47" s="140"/>
      <c r="F47" s="140"/>
      <c r="G47" s="140"/>
      <c r="H47" s="91"/>
      <c r="I47" s="140"/>
      <c r="J47" s="140"/>
      <c r="K47" s="140"/>
    </row>
    <row r="48" spans="2:11" ht="30" customHeight="1" thickBot="1">
      <c r="B48" s="187" t="s">
        <v>101</v>
      </c>
      <c r="C48" s="188"/>
      <c r="D48" s="189"/>
      <c r="E48" s="142">
        <f>IF('VUE122_Value Unit Converter'!$G$52="C",SUM(E39:E46),"")</f>
      </c>
      <c r="F48" s="95" t="s">
        <v>99</v>
      </c>
      <c r="G48" s="142">
        <f>IF('VUE122_Value Unit Converter'!$G$52="C",(ROUNDUP(SUM(G39:G46),0)),"")</f>
      </c>
      <c r="H48" s="96" t="s">
        <v>100</v>
      </c>
      <c r="I48" s="143">
        <f>IF('VUE122_Value Unit Converter'!$G$69="C",SUM(I39:I46),"")</f>
      </c>
      <c r="J48" s="97" t="s">
        <v>101</v>
      </c>
      <c r="K48" s="142">
        <f>IF('VUE122_Value Unit Converter'!$G$69="C",SUM(K39:K46),"")</f>
      </c>
    </row>
    <row r="49" spans="2:11" ht="13.5" thickBot="1">
      <c r="B49" s="140"/>
      <c r="C49" s="91"/>
      <c r="D49" s="140"/>
      <c r="E49" s="140"/>
      <c r="F49" s="95" t="s">
        <v>102</v>
      </c>
      <c r="G49" s="146">
        <f>IF('VUE122_Value Unit Converter'!$G$52="C",SUM('VUE122_Value Unit Converter'!G78:G89),"")</f>
      </c>
      <c r="H49" s="140"/>
      <c r="I49" s="140"/>
      <c r="J49" s="140"/>
      <c r="K49" s="140"/>
    </row>
    <row r="50" spans="2:11" ht="13.5" thickBot="1">
      <c r="B50" s="140"/>
      <c r="C50" s="140"/>
      <c r="D50" s="140"/>
      <c r="E50" s="140"/>
      <c r="F50" s="98" t="s">
        <v>103</v>
      </c>
      <c r="G50" s="144">
        <f>IF('VUE122_Value Unit Converter'!$G$52="C",G48-G49,"")</f>
      </c>
      <c r="H50" s="140"/>
      <c r="I50" s="140"/>
      <c r="J50" s="140"/>
      <c r="K50" s="140"/>
    </row>
  </sheetData>
  <sheetProtection password="B2B1" sheet="1" objects="1" scenarios="1"/>
  <mergeCells count="9">
    <mergeCell ref="B48:D48"/>
    <mergeCell ref="B37:G37"/>
    <mergeCell ref="I37:K37"/>
    <mergeCell ref="B3:G3"/>
    <mergeCell ref="I3:K3"/>
    <mergeCell ref="B20:G20"/>
    <mergeCell ref="I20:K20"/>
    <mergeCell ref="B14:D14"/>
    <mergeCell ref="B31:D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2011-06-28T19:25:57Z</dcterms:created>
  <dcterms:modified xsi:type="dcterms:W3CDTF">2017-01-12T17:36:05Z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