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25_Value Unit Converter" sheetId="2" r:id="rId2"/>
    <sheet name="Detailed Calculation" sheetId="3" r:id="rId3"/>
  </sheets>
  <definedNames>
    <definedName name="OLE_LINK3" localSheetId="0">'Instructions'!$B$2</definedName>
    <definedName name="_xlnm.Print_Area" localSheetId="1">'VUE125_Value Unit Converter'!$B$2:$H$112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69" authorId="0">
      <text>
        <r>
          <rPr>
            <b/>
            <sz val="10"/>
            <rFont val="Tahoma"/>
            <family val="0"/>
          </rPr>
          <t>Calculated: Total # of resources/users desired</t>
        </r>
      </text>
    </comment>
    <comment ref="G70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7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7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75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77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84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85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<sst xmlns="http://schemas.openxmlformats.org/spreadsheetml/2006/main" count="178" uniqueCount="141">
  <si>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</si>
  <si>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</si>
  <si>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http://w3-103.ibm.com/software/xl/portal/content?synKey=F342564L34646N24</t>
  </si>
  <si>
    <t xml:space="preserve">Table VUE125 </t>
  </si>
  <si>
    <t>Step 1: Apply Conversion Factors to Artifacts using the table below</t>
  </si>
  <si>
    <t>Tier Level</t>
  </si>
  <si>
    <t>Minimum Count Quantity</t>
  </si>
  <si>
    <t>Maximum Count Quantity</t>
  </si>
  <si>
    <t>Conversion Factors</t>
  </si>
  <si>
    <t>Action Blocks</t>
  </si>
  <si>
    <t>-</t>
  </si>
  <si>
    <t>Dataviews</t>
  </si>
  <si>
    <t>Lines of Code</t>
  </si>
  <si>
    <t>Panels</t>
  </si>
  <si>
    <t>Programs</t>
  </si>
  <si>
    <t>Reports</t>
  </si>
  <si>
    <t>Tables</t>
  </si>
  <si>
    <t>Step 2: Apply Conversion Total from Step 1 to the table below</t>
  </si>
  <si>
    <t>RVU/UVU Factor per Quantity</t>
  </si>
  <si>
    <t>Cumulative Minimum RVU/UVUs per Level</t>
  </si>
  <si>
    <t>Cumulative Maximum RVU/UVUs per Level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</si>
  <si>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</si>
  <si>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</si>
  <si>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</si>
  <si>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</si>
  <si>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Step 1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</si>
  <si>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</si>
  <si>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</si>
  <si>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</si>
  <si>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</si>
  <si>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</si>
  <si>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</si>
  <si>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</si>
  <si>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</si>
  <si>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</si>
  <si>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</si>
  <si>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</si>
  <si>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</si>
  <si>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</si>
  <si>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</si>
  <si>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</si>
  <si>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</si>
  <si>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</si>
  <si>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</si>
  <si>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</si>
  <si>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</si>
  <si>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</si>
  <si>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</si>
  <si>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</si>
  <si>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</si>
  <si>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</si>
  <si>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</si>
  <si>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</si>
  <si>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</si>
  <si>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</si>
  <si>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</si>
  <si>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</si>
  <si>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</si>
  <si>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</si>
  <si>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</si>
  <si>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</si>
  <si>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</si>
  <si>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</si>
  <si>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</si>
  <si>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</si>
  <si>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</si>
  <si>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</si>
  <si>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</si>
  <si>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</si>
  <si>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</si>
  <si>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</si>
  <si>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</si>
  <si>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</si>
  <si>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</si>
  <si>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</si>
  <si>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</si>
  <si>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</si>
  <si>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</si>
  <si>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</si>
  <si>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</si>
  <si>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</si>
  <si>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</si>
  <si>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</si>
  <si>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</si>
  <si>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</si>
  <si>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</si>
  <si>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</si>
  <si>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</si>
  <si>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</si>
  <si>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</si>
  <si>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</si>
  <si>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</si>
  <si>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</si>
  <si>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</si>
  <si>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</si>
  <si>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</si>
  <si>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</si>
  <si>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</si>
  <si>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</si>
  <si>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</si>
  <si>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</si>
  <si>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</si>
  <si>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</si>
  <si>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</si>
  <si>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</si>
  <si>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</si>
  <si>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</si>
  <si>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</si>
  <si>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</si>
  <si>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Total # of resources desired:</t>
  </si>
  <si>
    <t>Input Quantities</t>
  </si>
  <si>
    <t>Input quantity for Action Blocks</t>
  </si>
  <si>
    <t>Input quantity for Dataviews</t>
  </si>
  <si>
    <t>Input quantity for Programs</t>
  </si>
  <si>
    <t>Input quantity for Reports</t>
  </si>
  <si>
    <t>Input quantity for Tables</t>
  </si>
  <si>
    <t>Input in WHITE cells (G59:G65,G70), place order for value in BLUE cell (G75)</t>
  </si>
  <si>
    <t>Count per tier</t>
  </si>
  <si>
    <t>Action Blocks Total Actual Count</t>
  </si>
  <si>
    <t>Dataviews Total Actual Count</t>
  </si>
  <si>
    <t>Programs Total Actual Count</t>
  </si>
  <si>
    <t>Reports Total Actual Count</t>
  </si>
  <si>
    <t>Tables Total Actual Count</t>
  </si>
  <si>
    <t>Maximum Cumulative Count Quantity</t>
  </si>
  <si>
    <t>Enter Total # of Action Blocks Desired:</t>
  </si>
  <si>
    <t>Enter Total # of Data Views Desired:</t>
  </si>
  <si>
    <t>Enter Total # of Programs Desired:</t>
  </si>
  <si>
    <t>Enter Total # of Reports Desired:</t>
  </si>
  <si>
    <t>Enter Total # of Tables Desired:</t>
  </si>
  <si>
    <t>Enter Total # of Cool:Gen Lines of Code Desired:</t>
  </si>
  <si>
    <t>Enter Total # of Ideal Lines of Code Desired:</t>
  </si>
  <si>
    <t>Enter Total # of Cool:Gen TUI Panels Desired:</t>
  </si>
  <si>
    <t>Enter Total # of Ideal Panels Desired:</t>
  </si>
  <si>
    <t>Input quantity for Lines of Code for CoolGen</t>
  </si>
  <si>
    <t>Lines of Code Total Actual Count for CoolGen</t>
  </si>
  <si>
    <t>Input quantity for Ideal Panels</t>
  </si>
  <si>
    <t>Ideal Panels Total Actual Count</t>
  </si>
  <si>
    <t>Input quantity for Lines of Code for Ideal</t>
  </si>
  <si>
    <t>Input quantity for CoolGen TUI Panels</t>
  </si>
  <si>
    <t>CoolGen TUI Panels Total Actual Count</t>
  </si>
  <si>
    <t>Lines of Code Total Actual Count for Ideal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</si>
</sst>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000"/>
    <numFmt numFmtId="183" formatCode="0.000000"/>
    <numFmt numFmtId="184" formatCode="0.00000000"/>
    <numFmt numFmtId="185" formatCode="0.000000000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_);_(* \(#,##0.0\);_(* &quot;-&quot;??_);_(@_)"/>
    <numFmt numFmtId="189" formatCode="_(* #,##0_);_(* \(#,##0\);_(* &quot;-&quot;??_);_(@_)"/>
  </numFmts>
  <fonts count="4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27" fillId="0" borderId="0" xfId="0" applyFont="1" applyAlignment="1">
      <alignment vertical="top" wrapText="1"/>
    </xf>
    <xf numFmtId="0" fontId="28" fillId="8" borderId="11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8" fillId="8" borderId="15" xfId="0" applyFont="1" applyFill="1" applyBorder="1" applyAlignment="1">
      <alignment horizontal="center" vertical="top" wrapText="1"/>
    </xf>
    <xf numFmtId="0" fontId="28" fillId="8" borderId="16" xfId="0" applyFont="1" applyFill="1" applyBorder="1" applyAlignment="1">
      <alignment horizontal="center" vertical="top" wrapText="1"/>
    </xf>
    <xf numFmtId="0" fontId="28" fillId="21" borderId="16" xfId="0" applyFont="1" applyFill="1" applyBorder="1" applyAlignment="1">
      <alignment horizontal="left" vertical="top" wrapText="1"/>
    </xf>
    <xf numFmtId="0" fontId="28" fillId="8" borderId="17" xfId="0" applyFont="1" applyFill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3" fontId="29" fillId="0" borderId="19" xfId="0" applyNumberFormat="1" applyFont="1" applyBorder="1" applyAlignment="1">
      <alignment horizontal="center" vertical="top" wrapText="1"/>
    </xf>
    <xf numFmtId="0" fontId="29" fillId="21" borderId="19" xfId="0" applyFont="1" applyFill="1" applyBorder="1" applyAlignment="1">
      <alignment vertical="top" wrapText="1"/>
    </xf>
    <xf numFmtId="0" fontId="29" fillId="0" borderId="20" xfId="0" applyFont="1" applyBorder="1" applyAlignment="1">
      <alignment horizontal="center" vertical="top" wrapText="1"/>
    </xf>
    <xf numFmtId="9" fontId="29" fillId="0" borderId="0" xfId="0" applyNumberFormat="1" applyFont="1" applyFill="1" applyBorder="1" applyAlignment="1">
      <alignment horizontal="center" vertical="top" wrapText="1"/>
    </xf>
    <xf numFmtId="0" fontId="29" fillId="20" borderId="18" xfId="0" applyFont="1" applyFill="1" applyBorder="1" applyAlignment="1">
      <alignment horizontal="center" vertical="top" wrapText="1"/>
    </xf>
    <xf numFmtId="3" fontId="29" fillId="20" borderId="19" xfId="0" applyNumberFormat="1" applyFont="1" applyFill="1" applyBorder="1" applyAlignment="1">
      <alignment horizontal="center" vertical="top" wrapText="1"/>
    </xf>
    <xf numFmtId="0" fontId="29" fillId="20" borderId="19" xfId="0" applyFont="1" applyFill="1" applyBorder="1" applyAlignment="1">
      <alignment horizontal="center" vertical="top" wrapText="1"/>
    </xf>
    <xf numFmtId="0" fontId="29" fillId="20" borderId="20" xfId="0" applyFont="1" applyFill="1" applyBorder="1" applyAlignment="1">
      <alignment horizontal="center" vertical="top" wrapText="1"/>
    </xf>
    <xf numFmtId="0" fontId="29" fillId="20" borderId="21" xfId="0" applyFont="1" applyFill="1" applyBorder="1" applyAlignment="1">
      <alignment horizontal="center" vertical="top" wrapText="1"/>
    </xf>
    <xf numFmtId="3" fontId="29" fillId="20" borderId="22" xfId="0" applyNumberFormat="1" applyFont="1" applyFill="1" applyBorder="1" applyAlignment="1">
      <alignment horizontal="center" vertical="top" wrapText="1"/>
    </xf>
    <xf numFmtId="0" fontId="29" fillId="20" borderId="22" xfId="0" applyFont="1" applyFill="1" applyBorder="1" applyAlignment="1">
      <alignment horizontal="center" vertical="top" wrapText="1"/>
    </xf>
    <xf numFmtId="0" fontId="29" fillId="21" borderId="22" xfId="0" applyFont="1" applyFill="1" applyBorder="1" applyAlignment="1">
      <alignment vertical="top" wrapText="1"/>
    </xf>
    <xf numFmtId="0" fontId="29" fillId="20" borderId="23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3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3" fillId="24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 quotePrefix="1">
      <alignment horizontal="center"/>
      <protection/>
    </xf>
    <xf numFmtId="3" fontId="33" fillId="23" borderId="25" xfId="0" applyNumberFormat="1" applyFont="1" applyFill="1" applyBorder="1" applyAlignment="1" applyProtection="1">
      <alignment horizontal="center" vertical="center" wrapText="1"/>
      <protection/>
    </xf>
    <xf numFmtId="3" fontId="34" fillId="23" borderId="25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25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3" applyNumberFormat="1" applyFill="1" applyBorder="1" applyAlignment="1" applyProtection="1">
      <alignment horizontal="center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26" borderId="32" xfId="0" applyFill="1" applyBorder="1" applyAlignment="1" applyProtection="1">
      <alignment horizontal="center" vertical="center" wrapText="1"/>
      <protection/>
    </xf>
    <xf numFmtId="1" fontId="0" fillId="0" borderId="32" xfId="0" applyNumberForma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 applyProtection="1" quotePrefix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3" fontId="0" fillId="0" borderId="34" xfId="43" applyNumberFormat="1" applyFont="1" applyFill="1" applyBorder="1" applyAlignment="1" applyProtection="1">
      <alignment horizontal="center" vertical="center" wrapText="1"/>
      <protection/>
    </xf>
    <xf numFmtId="3" fontId="40" fillId="0" borderId="35" xfId="0" applyNumberFormat="1" applyFont="1" applyBorder="1" applyAlignment="1">
      <alignment horizontal="center" vertical="top" wrapText="1"/>
    </xf>
    <xf numFmtId="3" fontId="0" fillId="25" borderId="36" xfId="43" applyNumberFormat="1" applyFont="1" applyFill="1" applyBorder="1" applyAlignment="1" applyProtection="1">
      <alignment horizontal="center" vertical="center" wrapText="1"/>
      <protection/>
    </xf>
    <xf numFmtId="3" fontId="40" fillId="20" borderId="35" xfId="0" applyNumberFormat="1" applyFont="1" applyFill="1" applyBorder="1" applyAlignment="1">
      <alignment horizontal="center" vertical="top" wrapText="1"/>
    </xf>
    <xf numFmtId="3" fontId="0" fillId="0" borderId="37" xfId="43" applyNumberFormat="1" applyFont="1" applyFill="1" applyBorder="1" applyAlignment="1" applyProtection="1">
      <alignment horizontal="center" vertical="center" wrapText="1"/>
      <protection/>
    </xf>
    <xf numFmtId="3" fontId="0" fillId="25" borderId="38" xfId="43" applyNumberFormat="1" applyFont="1" applyFill="1" applyBorder="1" applyAlignment="1" applyProtection="1">
      <alignment horizontal="center" vertical="center" wrapText="1"/>
      <protection/>
    </xf>
    <xf numFmtId="0" fontId="25" fillId="8" borderId="25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top" wrapText="1"/>
    </xf>
    <xf numFmtId="186" fontId="0" fillId="26" borderId="0" xfId="43" applyNumberFormat="1" applyFill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 horizontal="center" vertical="center" wrapText="1"/>
      <protection/>
    </xf>
    <xf numFmtId="2" fontId="0" fillId="0" borderId="33" xfId="0" applyNumberFormat="1" applyBorder="1" applyAlignment="1" applyProtection="1">
      <alignment horizontal="center" vertical="center" wrapText="1"/>
      <protection/>
    </xf>
    <xf numFmtId="3" fontId="33" fillId="0" borderId="25" xfId="0" applyNumberFormat="1" applyFont="1" applyBorder="1" applyAlignment="1" applyProtection="1">
      <alignment horizontal="center" vertical="center" wrapText="1"/>
      <protection locked="0"/>
    </xf>
    <xf numFmtId="3" fontId="0" fillId="25" borderId="25" xfId="0" applyNumberFormat="1" applyFill="1" applyBorder="1" applyAlignment="1" applyProtection="1">
      <alignment wrapText="1"/>
      <protection/>
    </xf>
    <xf numFmtId="3" fontId="0" fillId="0" borderId="35" xfId="0" applyNumberFormat="1" applyBorder="1" applyAlignment="1" applyProtection="1">
      <alignment horizontal="center" wrapText="1"/>
      <protection/>
    </xf>
    <xf numFmtId="3" fontId="0" fillId="0" borderId="40" xfId="0" applyNumberFormat="1" applyBorder="1" applyAlignment="1" applyProtection="1">
      <alignment horizontal="center" wrapText="1"/>
      <protection/>
    </xf>
    <xf numFmtId="3" fontId="33" fillId="0" borderId="26" xfId="0" applyNumberFormat="1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/>
    </xf>
    <xf numFmtId="3" fontId="0" fillId="0" borderId="41" xfId="0" applyNumberFormat="1" applyBorder="1" applyAlignment="1" applyProtection="1">
      <alignment horizontal="center" wrapText="1"/>
      <protection/>
    </xf>
    <xf numFmtId="3" fontId="0" fillId="8" borderId="39" xfId="0" applyNumberFormat="1" applyFill="1" applyBorder="1" applyAlignment="1" applyProtection="1">
      <alignment horizontal="center" wrapText="1"/>
      <protection/>
    </xf>
    <xf numFmtId="0" fontId="25" fillId="8" borderId="42" xfId="0" applyFont="1" applyFill="1" applyBorder="1" applyAlignment="1" applyProtection="1">
      <alignment horizontal="center" wrapText="1"/>
      <protection/>
    </xf>
    <xf numFmtId="0" fontId="0" fillId="0" borderId="43" xfId="0" applyBorder="1" applyAlignment="1" applyProtection="1">
      <alignment wrapText="1"/>
      <protection/>
    </xf>
    <xf numFmtId="3" fontId="0" fillId="0" borderId="43" xfId="0" applyNumberFormat="1" applyBorder="1" applyAlignment="1" applyProtection="1">
      <alignment wrapText="1"/>
      <protection/>
    </xf>
    <xf numFmtId="3" fontId="0" fillId="0" borderId="34" xfId="0" applyNumberFormat="1" applyBorder="1" applyAlignment="1" applyProtection="1">
      <alignment horizontal="center" wrapText="1"/>
      <protection/>
    </xf>
    <xf numFmtId="3" fontId="0" fillId="0" borderId="44" xfId="0" applyNumberFormat="1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 wrapText="1"/>
      <protection/>
    </xf>
    <xf numFmtId="0" fontId="0" fillId="0" borderId="32" xfId="0" applyBorder="1" applyAlignment="1" applyProtection="1">
      <alignment wrapText="1"/>
      <protection/>
    </xf>
    <xf numFmtId="3" fontId="0" fillId="27" borderId="25" xfId="0" applyNumberForma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3" fontId="0" fillId="25" borderId="25" xfId="0" applyNumberFormat="1" applyFont="1" applyFill="1" applyBorder="1" applyAlignment="1">
      <alignment horizontal="center" vertical="center"/>
    </xf>
    <xf numFmtId="3" fontId="0" fillId="25" borderId="39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25" borderId="33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40" fillId="0" borderId="35" xfId="0" applyFont="1" applyBorder="1" applyAlignment="1">
      <alignment horizontal="center" vertical="top" wrapText="1"/>
    </xf>
    <xf numFmtId="0" fontId="25" fillId="8" borderId="25" xfId="0" applyFont="1" applyFill="1" applyBorder="1" applyAlignment="1" applyProtection="1">
      <alignment horizontal="center" vertical="center" wrapText="1"/>
      <protection/>
    </xf>
    <xf numFmtId="3" fontId="40" fillId="0" borderId="45" xfId="0" applyNumberFormat="1" applyFont="1" applyBorder="1" applyAlignment="1">
      <alignment horizontal="center" vertical="top" wrapText="1"/>
    </xf>
    <xf numFmtId="3" fontId="40" fillId="20" borderId="45" xfId="0" applyNumberFormat="1" applyFont="1" applyFill="1" applyBorder="1" applyAlignment="1">
      <alignment horizontal="center" vertical="top" wrapText="1"/>
    </xf>
    <xf numFmtId="3" fontId="0" fillId="25" borderId="46" xfId="43" applyNumberFormat="1" applyFont="1" applyFill="1" applyBorder="1" applyAlignment="1" applyProtection="1">
      <alignment horizontal="center" vertical="center" wrapText="1"/>
      <protection/>
    </xf>
    <xf numFmtId="0" fontId="30" fillId="8" borderId="40" xfId="0" applyFont="1" applyFill="1" applyBorder="1" applyAlignment="1">
      <alignment horizontal="center" vertical="top" wrapText="1"/>
    </xf>
    <xf numFmtId="0" fontId="25" fillId="8" borderId="47" xfId="0" applyFont="1" applyFill="1" applyBorder="1" applyAlignment="1" applyProtection="1">
      <alignment horizontal="center" vertical="center" wrapText="1"/>
      <protection/>
    </xf>
    <xf numFmtId="0" fontId="25" fillId="8" borderId="26" xfId="0" applyFont="1" applyFill="1" applyBorder="1" applyAlignment="1" applyProtection="1">
      <alignment horizontal="center" vertical="center" wrapText="1"/>
      <protection/>
    </xf>
    <xf numFmtId="0" fontId="25" fillId="8" borderId="48" xfId="0" applyFont="1" applyFill="1" applyBorder="1" applyAlignment="1" applyProtection="1">
      <alignment horizontal="center" vertical="center" wrapText="1"/>
      <protection/>
    </xf>
    <xf numFmtId="0" fontId="40" fillId="0" borderId="34" xfId="0" applyFont="1" applyBorder="1" applyAlignment="1">
      <alignment horizontal="center" vertical="top" wrapText="1"/>
    </xf>
    <xf numFmtId="0" fontId="40" fillId="20" borderId="34" xfId="0" applyFont="1" applyFill="1" applyBorder="1" applyAlignment="1">
      <alignment horizontal="center" vertical="top" wrapText="1"/>
    </xf>
    <xf numFmtId="0" fontId="40" fillId="20" borderId="37" xfId="0" applyFont="1" applyFill="1" applyBorder="1" applyAlignment="1">
      <alignment horizontal="center" vertical="top" wrapText="1"/>
    </xf>
    <xf numFmtId="3" fontId="40" fillId="20" borderId="49" xfId="0" applyNumberFormat="1" applyFont="1" applyFill="1" applyBorder="1" applyAlignment="1">
      <alignment horizontal="center" vertical="top" wrapText="1"/>
    </xf>
    <xf numFmtId="0" fontId="40" fillId="20" borderId="50" xfId="0" applyFont="1" applyFill="1" applyBorder="1" applyAlignment="1">
      <alignment horizontal="center" vertical="top" wrapText="1"/>
    </xf>
    <xf numFmtId="3" fontId="0" fillId="20" borderId="32" xfId="43" applyNumberFormat="1" applyFont="1" applyFill="1" applyBorder="1" applyAlignment="1" applyProtection="1">
      <alignment horizontal="center" vertical="center" wrapText="1"/>
      <protection/>
    </xf>
    <xf numFmtId="3" fontId="29" fillId="0" borderId="39" xfId="0" applyNumberFormat="1" applyFont="1" applyBorder="1" applyAlignment="1">
      <alignment horizontal="center" vertical="top" wrapText="1"/>
    </xf>
    <xf numFmtId="0" fontId="30" fillId="0" borderId="0" xfId="0" applyFont="1" applyBorder="1" applyAlignment="1" applyProtection="1">
      <alignment horizontal="left" wrapText="1"/>
      <protection/>
    </xf>
    <xf numFmtId="0" fontId="25" fillId="8" borderId="51" xfId="0" applyFont="1" applyFill="1" applyBorder="1" applyAlignment="1" applyProtection="1">
      <alignment horizontal="center" vertical="center" wrapText="1"/>
      <protection/>
    </xf>
    <xf numFmtId="0" fontId="40" fillId="0" borderId="52" xfId="0" applyFont="1" applyBorder="1" applyAlignment="1">
      <alignment horizontal="center" vertical="top" wrapText="1"/>
    </xf>
    <xf numFmtId="0" fontId="40" fillId="20" borderId="52" xfId="0" applyFont="1" applyFill="1" applyBorder="1" applyAlignment="1">
      <alignment horizontal="center" vertical="top" wrapText="1"/>
    </xf>
    <xf numFmtId="0" fontId="40" fillId="20" borderId="53" xfId="0" applyFont="1" applyFill="1" applyBorder="1" applyAlignment="1">
      <alignment horizontal="center" vertical="top" wrapText="1"/>
    </xf>
    <xf numFmtId="3" fontId="0" fillId="25" borderId="46" xfId="0" applyNumberFormat="1" applyFont="1" applyFill="1" applyBorder="1" applyAlignment="1">
      <alignment horizontal="center"/>
    </xf>
    <xf numFmtId="3" fontId="0" fillId="25" borderId="36" xfId="0" applyNumberFormat="1" applyFont="1" applyFill="1" applyBorder="1" applyAlignment="1">
      <alignment horizontal="center"/>
    </xf>
    <xf numFmtId="3" fontId="0" fillId="25" borderId="38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8" borderId="54" xfId="0" applyFont="1" applyFill="1" applyBorder="1" applyAlignment="1" applyProtection="1">
      <alignment horizontal="center" wrapText="1"/>
      <protection/>
    </xf>
    <xf numFmtId="0" fontId="25" fillId="8" borderId="26" xfId="0" applyFont="1" applyFill="1" applyBorder="1" applyAlignment="1" applyProtection="1">
      <alignment horizontal="center" wrapText="1"/>
      <protection/>
    </xf>
    <xf numFmtId="3" fontId="29" fillId="0" borderId="55" xfId="0" applyNumberFormat="1" applyFont="1" applyBorder="1" applyAlignment="1">
      <alignment horizontal="center" vertical="top" wrapText="1"/>
    </xf>
    <xf numFmtId="0" fontId="25" fillId="8" borderId="55" xfId="0" applyFont="1" applyFill="1" applyBorder="1" applyAlignment="1" applyProtection="1">
      <alignment horizontal="center" wrapText="1"/>
      <protection/>
    </xf>
    <xf numFmtId="0" fontId="25" fillId="8" borderId="39" xfId="0" applyFont="1" applyFill="1" applyBorder="1" applyAlignment="1" applyProtection="1">
      <alignment horizontal="center" wrapText="1"/>
      <protection/>
    </xf>
    <xf numFmtId="0" fontId="30" fillId="0" borderId="24" xfId="0" applyFont="1" applyBorder="1" applyAlignment="1" applyProtection="1">
      <alignment horizontal="left" wrapText="1"/>
      <protection/>
    </xf>
    <xf numFmtId="0" fontId="28" fillId="6" borderId="55" xfId="0" applyFont="1" applyFill="1" applyBorder="1" applyAlignment="1">
      <alignment horizontal="center" vertical="top" wrapText="1"/>
    </xf>
    <xf numFmtId="0" fontId="28" fillId="6" borderId="0" xfId="0" applyFont="1" applyFill="1" applyBorder="1" applyAlignment="1">
      <alignment horizontal="center" vertical="top" wrapText="1"/>
    </xf>
    <xf numFmtId="0" fontId="28" fillId="6" borderId="24" xfId="0" applyFont="1" applyFill="1" applyBorder="1" applyAlignment="1">
      <alignment horizontal="center" vertical="top" wrapText="1"/>
    </xf>
    <xf numFmtId="0" fontId="0" fillId="0" borderId="55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22" fillId="0" borderId="57" xfId="0" applyFont="1" applyFill="1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/>
    </xf>
    <xf numFmtId="0" fontId="0" fillId="0" borderId="39" xfId="0" applyBorder="1" applyAlignment="1">
      <alignment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7" fillId="28" borderId="55" xfId="0" applyFont="1" applyFill="1" applyBorder="1" applyAlignment="1">
      <alignment vertical="top" wrapText="1"/>
    </xf>
    <xf numFmtId="0" fontId="27" fillId="28" borderId="32" xfId="0" applyFont="1" applyFill="1" applyBorder="1" applyAlignment="1">
      <alignment vertical="top" wrapText="1"/>
    </xf>
    <xf numFmtId="0" fontId="27" fillId="28" borderId="33" xfId="0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8" fillId="8" borderId="59" xfId="0" applyFont="1" applyFill="1" applyBorder="1" applyAlignment="1">
      <alignment horizontal="center" vertical="top" wrapText="1"/>
    </xf>
    <xf numFmtId="0" fontId="28" fillId="8" borderId="39" xfId="0" applyFont="1" applyFill="1" applyBorder="1" applyAlignment="1">
      <alignment horizontal="center" vertical="top" wrapText="1"/>
    </xf>
    <xf numFmtId="0" fontId="28" fillId="8" borderId="60" xfId="0" applyFont="1" applyFill="1" applyBorder="1" applyAlignment="1">
      <alignment horizontal="center" vertical="top" wrapText="1"/>
    </xf>
    <xf numFmtId="0" fontId="29" fillId="0" borderId="55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0" fontId="27" fillId="28" borderId="55" xfId="0" applyFont="1" applyFill="1" applyBorder="1" applyAlignment="1">
      <alignment horizontal="left" vertical="top" wrapText="1"/>
    </xf>
    <xf numFmtId="0" fontId="27" fillId="28" borderId="56" xfId="0" applyFont="1" applyFill="1" applyBorder="1" applyAlignment="1">
      <alignment horizontal="left" vertical="top" wrapText="1"/>
    </xf>
    <xf numFmtId="0" fontId="27" fillId="28" borderId="39" xfId="0" applyFont="1" applyFill="1" applyBorder="1" applyAlignment="1">
      <alignment horizontal="left" vertical="top" wrapText="1"/>
    </xf>
    <xf numFmtId="0" fontId="28" fillId="6" borderId="43" xfId="0" applyFont="1" applyFill="1" applyBorder="1" applyAlignment="1">
      <alignment horizontal="center" vertical="top" wrapText="1"/>
    </xf>
    <xf numFmtId="0" fontId="28" fillId="6" borderId="56" xfId="0" applyFont="1" applyFill="1" applyBorder="1" applyAlignment="1">
      <alignment horizontal="center" vertical="top" wrapText="1"/>
    </xf>
    <xf numFmtId="0" fontId="28" fillId="6" borderId="58" xfId="0" applyFont="1" applyFill="1" applyBorder="1" applyAlignment="1">
      <alignment horizontal="center" vertical="top" wrapText="1"/>
    </xf>
    <xf numFmtId="2" fontId="29" fillId="0" borderId="55" xfId="0" applyNumberFormat="1" applyFont="1" applyBorder="1" applyAlignment="1">
      <alignment horizontal="center" vertical="top" wrapText="1"/>
    </xf>
    <xf numFmtId="2" fontId="29" fillId="0" borderId="39" xfId="0" applyNumberFormat="1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56" xfId="0" applyFont="1" applyBorder="1" applyAlignment="1">
      <alignment horizontal="center" vertical="top" wrapText="1"/>
    </xf>
    <xf numFmtId="0" fontId="25" fillId="8" borderId="55" xfId="0" applyFont="1" applyFill="1" applyBorder="1" applyAlignment="1">
      <alignment horizontal="center"/>
    </xf>
    <xf numFmtId="0" fontId="25" fillId="8" borderId="56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/>
    </xf>
    <xf numFmtId="0" fontId="25" fillId="8" borderId="61" xfId="0" applyFont="1" applyFill="1" applyBorder="1" applyAlignment="1">
      <alignment horizontal="center"/>
    </xf>
    <xf numFmtId="0" fontId="25" fillId="8" borderId="62" xfId="0" applyFont="1" applyFill="1" applyBorder="1" applyAlignment="1">
      <alignment horizontal="center"/>
    </xf>
    <xf numFmtId="0" fontId="25" fillId="8" borderId="63" xfId="0" applyFont="1" applyFill="1" applyBorder="1" applyAlignment="1">
      <alignment horizontal="center"/>
    </xf>
    <xf numFmtId="0" fontId="25" fillId="8" borderId="55" xfId="0" applyFont="1" applyFill="1" applyBorder="1" applyAlignment="1">
      <alignment horizontal="center" vertical="center"/>
    </xf>
    <xf numFmtId="0" fontId="25" fillId="8" borderId="56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77</xdr:row>
      <xdr:rowOff>47625</xdr:rowOff>
    </xdr:from>
    <xdr:to>
      <xdr:col>6</xdr:col>
      <xdr:colOff>409575</xdr:colOff>
      <xdr:row>78</xdr:row>
      <xdr:rowOff>47625</xdr:rowOff>
    </xdr:to>
    <xdr:sp>
      <xdr:nvSpPr>
        <xdr:cNvPr id="1" name="Line 1"/>
        <xdr:cNvSpPr>
          <a:spLocks/>
        </xdr:cNvSpPr>
      </xdr:nvSpPr>
      <xdr:spPr>
        <a:xfrm>
          <a:off x="4895850" y="16040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K21" sqref="K21"/>
    </sheetView>
  </sheetViews>
  <sheetFormatPr defaultColWidth="9.140625" defaultRowHeight="12.75"/>
  <cols>
    <col min="1" max="1" width="9.8515625" style="1" customWidth="1"/>
    <col min="2" max="2" width="13.28125" style="1" customWidth="1"/>
    <col min="3" max="3" width="10.57421875" style="1" customWidth="1"/>
    <col min="4" max="4" width="20.85156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2" spans="1:10" ht="12.75" customHeight="1">
      <c r="A2" s="2"/>
      <c r="B2" s="77"/>
      <c r="C2" s="78"/>
      <c r="D2" s="78"/>
      <c r="E2" s="78"/>
      <c r="F2" s="78"/>
      <c r="G2" s="78"/>
      <c r="H2" s="78"/>
      <c r="I2" s="2"/>
      <c r="J2" s="2"/>
    </row>
    <row r="3" spans="1:11" ht="12.75">
      <c r="A3" s="6"/>
      <c r="B3" s="78"/>
      <c r="C3" s="78"/>
      <c r="D3" s="78"/>
      <c r="E3" s="78"/>
      <c r="F3" s="78"/>
      <c r="G3" s="78"/>
      <c r="H3" s="78"/>
      <c r="I3" s="6"/>
      <c r="J3" s="6"/>
      <c r="K3" s="6"/>
    </row>
    <row r="4" spans="1:14" ht="12.75">
      <c r="A4" s="6"/>
      <c r="B4" s="78"/>
      <c r="C4" s="78"/>
      <c r="D4" s="78"/>
      <c r="E4" s="78"/>
      <c r="F4" s="78"/>
      <c r="G4" s="78"/>
      <c r="H4" s="78"/>
      <c r="I4" s="6"/>
      <c r="J4" s="6"/>
      <c r="K4" s="6"/>
      <c r="L4" s="6"/>
      <c r="M4" s="6"/>
      <c r="N4" s="6"/>
    </row>
    <row r="5" spans="1:14" ht="12.75">
      <c r="A5" s="6"/>
      <c r="B5" s="78"/>
      <c r="C5" s="78"/>
      <c r="D5" s="78"/>
      <c r="E5" s="78"/>
      <c r="F5" s="78"/>
      <c r="G5" s="78"/>
      <c r="H5" s="78"/>
      <c r="I5" s="6"/>
      <c r="J5" s="6"/>
      <c r="K5" s="6"/>
      <c r="L5" s="6"/>
      <c r="M5" s="6"/>
      <c r="N5" s="6"/>
    </row>
    <row r="6" spans="1:8" ht="12.75">
      <c r="A6" s="5"/>
      <c r="B6" s="9" t="s">
        <v>66</v>
      </c>
      <c r="C6" s="5"/>
      <c r="D6" s="5"/>
      <c r="F6" s="5"/>
      <c r="G6" s="5"/>
      <c r="H6" s="5"/>
    </row>
    <row r="7" spans="1:8" ht="12.75">
      <c r="A7" s="5"/>
      <c r="B7" s="9"/>
      <c r="C7" s="10" t="s">
        <v>2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9" t="s">
        <v>21</v>
      </c>
    </row>
    <row r="10" spans="2:8" ht="16.5" customHeight="1">
      <c r="B10" s="79" t="s">
        <v>67</v>
      </c>
      <c r="C10" s="37"/>
      <c r="D10" s="37"/>
      <c r="E10" s="37"/>
      <c r="F10" s="37"/>
      <c r="G10" s="37"/>
      <c r="H10" s="37"/>
    </row>
    <row r="11" spans="2:8" ht="16.5" customHeight="1">
      <c r="B11" s="39"/>
      <c r="C11" s="37"/>
      <c r="D11" s="37"/>
      <c r="E11" s="37"/>
      <c r="F11" s="37"/>
      <c r="G11" s="37"/>
      <c r="H11" s="37"/>
    </row>
    <row r="12" spans="2:8" ht="16.5" customHeight="1">
      <c r="B12" s="80" t="s">
        <v>68</v>
      </c>
      <c r="C12" s="37"/>
      <c r="D12" s="37"/>
      <c r="E12" s="37"/>
      <c r="F12" s="37"/>
      <c r="G12" s="37"/>
      <c r="H12" s="37"/>
    </row>
    <row r="13" spans="2:8" ht="12.75">
      <c r="B13" s="81" t="s">
        <v>69</v>
      </c>
      <c r="C13" s="82"/>
      <c r="D13" s="37"/>
      <c r="E13" s="37"/>
      <c r="F13" s="37"/>
      <c r="G13" s="37"/>
      <c r="H13" s="37"/>
    </row>
    <row r="14" spans="2:8" ht="12.75">
      <c r="B14" s="83" t="s">
        <v>70</v>
      </c>
      <c r="C14" s="82"/>
      <c r="D14" s="37"/>
      <c r="E14" s="37"/>
      <c r="F14" s="37"/>
      <c r="G14" s="37"/>
      <c r="H14" s="37"/>
    </row>
    <row r="15" spans="2:8" ht="12.75">
      <c r="B15" s="81" t="s">
        <v>71</v>
      </c>
      <c r="C15" s="82"/>
      <c r="D15" s="37"/>
      <c r="E15" s="37"/>
      <c r="F15" s="37"/>
      <c r="G15" s="37"/>
      <c r="H15" s="37"/>
    </row>
    <row r="16" spans="2:8" ht="12.75">
      <c r="B16" s="81"/>
      <c r="C16" s="82"/>
      <c r="D16" s="37"/>
      <c r="E16" s="37"/>
      <c r="F16" s="37"/>
      <c r="G16" s="37"/>
      <c r="H16" s="37"/>
    </row>
    <row r="17" spans="2:8" ht="18.75">
      <c r="B17" s="80" t="s">
        <v>72</v>
      </c>
      <c r="C17" s="37"/>
      <c r="D17" s="37"/>
      <c r="E17" s="37"/>
      <c r="F17" s="37"/>
      <c r="G17" s="37"/>
      <c r="H17" s="37"/>
    </row>
    <row r="18" spans="2:8" ht="18">
      <c r="B18" s="84" t="s">
        <v>73</v>
      </c>
      <c r="C18" s="37"/>
      <c r="D18" s="37"/>
      <c r="E18" s="37"/>
      <c r="F18" s="37"/>
      <c r="G18" s="37"/>
      <c r="H18" s="37"/>
    </row>
    <row r="19" spans="2:8" ht="15.75">
      <c r="B19" s="85" t="s">
        <v>74</v>
      </c>
      <c r="C19" s="37"/>
      <c r="D19" s="37"/>
      <c r="E19" s="37"/>
      <c r="F19" s="37"/>
      <c r="G19" s="37"/>
      <c r="H19" s="37"/>
    </row>
    <row r="20" spans="1:8" ht="12.75">
      <c r="A20" s="2"/>
      <c r="B20" s="39" t="s">
        <v>75</v>
      </c>
      <c r="C20" s="37"/>
      <c r="D20" s="37"/>
      <c r="E20" s="37"/>
      <c r="F20" s="37"/>
      <c r="G20" s="37"/>
      <c r="H20" s="37"/>
    </row>
    <row r="21" spans="1:8" ht="12.75">
      <c r="A21" s="2"/>
      <c r="B21" s="39" t="s">
        <v>76</v>
      </c>
      <c r="C21" s="37"/>
      <c r="D21" s="37"/>
      <c r="E21" s="37"/>
      <c r="F21" s="37"/>
      <c r="G21" s="37"/>
      <c r="H21" s="37"/>
    </row>
    <row r="22" spans="1:8" ht="15.75">
      <c r="A22" s="2"/>
      <c r="B22" s="85" t="s">
        <v>77</v>
      </c>
      <c r="C22" s="37"/>
      <c r="D22" s="37"/>
      <c r="E22" s="37"/>
      <c r="F22" s="37"/>
      <c r="G22" s="37"/>
      <c r="H22" s="37"/>
    </row>
    <row r="23" spans="1:8" ht="12.75">
      <c r="A23" s="2"/>
      <c r="B23" s="39" t="s">
        <v>78</v>
      </c>
      <c r="C23" s="37"/>
      <c r="D23" s="37"/>
      <c r="E23" s="37"/>
      <c r="F23" s="37"/>
      <c r="G23" s="37"/>
      <c r="H23" s="37"/>
    </row>
    <row r="24" spans="1:8" ht="15.75">
      <c r="A24" s="2"/>
      <c r="B24" s="85" t="s">
        <v>79</v>
      </c>
      <c r="C24" s="37"/>
      <c r="D24" s="37"/>
      <c r="E24" s="37"/>
      <c r="F24" s="37"/>
      <c r="G24" s="37"/>
      <c r="H24" s="37"/>
    </row>
    <row r="25" spans="1:8" ht="12.75">
      <c r="A25" s="2"/>
      <c r="B25" s="39" t="s">
        <v>80</v>
      </c>
      <c r="C25" s="37"/>
      <c r="D25" s="37"/>
      <c r="E25" s="37"/>
      <c r="F25" s="37"/>
      <c r="G25" s="37"/>
      <c r="H25" s="37"/>
    </row>
    <row r="26" spans="1:8" ht="15.75">
      <c r="A26" s="2"/>
      <c r="B26" s="85" t="s">
        <v>81</v>
      </c>
      <c r="C26" s="37"/>
      <c r="D26" s="37"/>
      <c r="E26" s="37"/>
      <c r="F26" s="37"/>
      <c r="G26" s="37"/>
      <c r="H26" s="37"/>
    </row>
    <row r="27" spans="1:8" ht="12.75">
      <c r="A27" s="2"/>
      <c r="B27" s="39" t="s">
        <v>82</v>
      </c>
      <c r="C27" s="37"/>
      <c r="D27" s="37"/>
      <c r="E27" s="37"/>
      <c r="F27" s="37"/>
      <c r="G27" s="37"/>
      <c r="H27" s="37"/>
    </row>
    <row r="28" spans="1:8" ht="12.75">
      <c r="A28" s="2"/>
      <c r="B28" s="39" t="s">
        <v>83</v>
      </c>
      <c r="C28" s="37"/>
      <c r="D28" s="37"/>
      <c r="E28" s="37"/>
      <c r="F28" s="37"/>
      <c r="G28" s="37"/>
      <c r="H28" s="37"/>
    </row>
    <row r="29" spans="1:8" ht="12.75">
      <c r="A29" s="2"/>
      <c r="B29" s="39" t="s">
        <v>84</v>
      </c>
      <c r="C29" s="37"/>
      <c r="D29" s="37"/>
      <c r="E29" s="37"/>
      <c r="F29" s="37"/>
      <c r="G29" s="37"/>
      <c r="H29" s="37"/>
    </row>
    <row r="30" spans="1:8" ht="12.75">
      <c r="A30" s="2"/>
      <c r="B30" s="39"/>
      <c r="C30" s="37"/>
      <c r="D30" s="37"/>
      <c r="E30" s="37"/>
      <c r="F30" s="37"/>
      <c r="G30" s="37"/>
      <c r="H30" s="37"/>
    </row>
    <row r="31" spans="1:8" ht="18">
      <c r="A31" s="2"/>
      <c r="B31" s="84" t="s">
        <v>85</v>
      </c>
      <c r="C31" s="37"/>
      <c r="D31" s="37"/>
      <c r="E31" s="37"/>
      <c r="F31" s="37"/>
      <c r="G31" s="37"/>
      <c r="H31" s="37"/>
    </row>
    <row r="32" spans="1:8" ht="15.75">
      <c r="A32" s="2"/>
      <c r="B32" s="85" t="s">
        <v>74</v>
      </c>
      <c r="C32" s="37"/>
      <c r="D32" s="37"/>
      <c r="E32" s="37"/>
      <c r="F32" s="37"/>
      <c r="G32" s="37"/>
      <c r="H32" s="37"/>
    </row>
    <row r="33" spans="1:8" ht="12.75">
      <c r="A33" s="2"/>
      <c r="B33" s="39" t="s">
        <v>75</v>
      </c>
      <c r="C33" s="37"/>
      <c r="D33" s="37"/>
      <c r="E33" s="37"/>
      <c r="F33" s="37"/>
      <c r="G33" s="37"/>
      <c r="H33" s="37"/>
    </row>
    <row r="34" spans="1:8" ht="12.75">
      <c r="A34" s="2"/>
      <c r="B34" s="39" t="s">
        <v>86</v>
      </c>
      <c r="C34" s="37"/>
      <c r="D34" s="37"/>
      <c r="E34" s="37"/>
      <c r="F34" s="37"/>
      <c r="G34" s="37"/>
      <c r="H34" s="37"/>
    </row>
    <row r="35" spans="1:8" ht="12.75">
      <c r="A35" s="2"/>
      <c r="B35" s="39" t="s">
        <v>76</v>
      </c>
      <c r="C35" s="37"/>
      <c r="D35" s="37"/>
      <c r="E35" s="37"/>
      <c r="F35" s="37"/>
      <c r="G35" s="37"/>
      <c r="H35" s="37"/>
    </row>
    <row r="36" spans="1:8" ht="15.75">
      <c r="A36" s="2" t="s">
        <v>87</v>
      </c>
      <c r="B36" s="85" t="s">
        <v>77</v>
      </c>
      <c r="C36" s="37"/>
      <c r="D36" s="37"/>
      <c r="E36" s="37"/>
      <c r="F36" s="37"/>
      <c r="G36" s="37"/>
      <c r="H36" s="37"/>
    </row>
    <row r="37" spans="1:8" ht="12.75">
      <c r="A37" s="2"/>
      <c r="B37" s="39" t="s">
        <v>88</v>
      </c>
      <c r="C37" s="37"/>
      <c r="D37" s="37"/>
      <c r="E37" s="37"/>
      <c r="F37" s="37"/>
      <c r="G37" s="37"/>
      <c r="H37" s="37"/>
    </row>
    <row r="38" spans="1:8" ht="12.75">
      <c r="A38" s="2"/>
      <c r="B38" s="39" t="s">
        <v>89</v>
      </c>
      <c r="C38" s="37"/>
      <c r="D38" s="37"/>
      <c r="E38" s="37"/>
      <c r="F38" s="37"/>
      <c r="G38" s="37"/>
      <c r="H38" s="37"/>
    </row>
    <row r="39" spans="1:8" ht="12.75">
      <c r="A39" s="2"/>
      <c r="B39" s="39" t="s">
        <v>90</v>
      </c>
      <c r="C39" s="37"/>
      <c r="D39" s="37"/>
      <c r="E39" s="37"/>
      <c r="F39" s="37"/>
      <c r="G39" s="37"/>
      <c r="H39" s="37"/>
    </row>
    <row r="40" spans="1:8" ht="15.75">
      <c r="A40" s="2"/>
      <c r="B40" s="85" t="s">
        <v>79</v>
      </c>
      <c r="C40" s="37"/>
      <c r="D40" s="37"/>
      <c r="E40" s="37"/>
      <c r="F40" s="37"/>
      <c r="G40" s="37"/>
      <c r="H40" s="37"/>
    </row>
    <row r="41" spans="1:8" ht="12.75">
      <c r="A41" s="2"/>
      <c r="B41" s="39" t="s">
        <v>91</v>
      </c>
      <c r="C41" s="37"/>
      <c r="D41" s="37"/>
      <c r="E41" s="37"/>
      <c r="F41" s="37"/>
      <c r="G41" s="37"/>
      <c r="H41" s="37"/>
    </row>
    <row r="42" spans="1:8" ht="12" customHeight="1">
      <c r="A42" s="2"/>
      <c r="B42" s="85" t="s">
        <v>81</v>
      </c>
      <c r="C42" s="37"/>
      <c r="D42" s="37"/>
      <c r="E42" s="37"/>
      <c r="F42" s="37"/>
      <c r="G42" s="37"/>
      <c r="H42" s="37"/>
    </row>
    <row r="43" spans="1:8" ht="12.75">
      <c r="A43" s="2"/>
      <c r="B43" s="39" t="s">
        <v>92</v>
      </c>
      <c r="C43" s="37"/>
      <c r="D43" s="37"/>
      <c r="E43" s="37"/>
      <c r="F43" s="37"/>
      <c r="G43" s="37"/>
      <c r="H43" s="37"/>
    </row>
    <row r="44" spans="1:8" ht="16.5" customHeight="1">
      <c r="A44" s="2"/>
      <c r="B44" s="39" t="s">
        <v>84</v>
      </c>
      <c r="C44" s="42"/>
      <c r="D44" s="42"/>
      <c r="E44" s="42"/>
      <c r="F44" s="43"/>
      <c r="G44" s="42"/>
      <c r="H44" s="42"/>
    </row>
    <row r="45" spans="1:8" ht="16.5" customHeight="1">
      <c r="A45" s="2"/>
      <c r="B45" s="39"/>
      <c r="C45" s="42"/>
      <c r="D45" s="42"/>
      <c r="E45" s="42"/>
      <c r="F45" s="43"/>
      <c r="H45" s="44"/>
    </row>
    <row r="46" ht="18">
      <c r="B46" s="84" t="s">
        <v>38</v>
      </c>
    </row>
    <row r="47" ht="12.75">
      <c r="B47" s="39" t="s">
        <v>93</v>
      </c>
    </row>
    <row r="48" ht="12.75">
      <c r="B48" s="39" t="s">
        <v>89</v>
      </c>
    </row>
    <row r="49" ht="12.75">
      <c r="B49" s="39" t="s">
        <v>94</v>
      </c>
    </row>
    <row r="51" ht="18">
      <c r="B51" s="84" t="s">
        <v>95</v>
      </c>
    </row>
    <row r="52" spans="2:12" ht="12.75">
      <c r="B52" s="156" t="s">
        <v>96</v>
      </c>
      <c r="C52" s="156"/>
      <c r="D52" s="156"/>
      <c r="E52" s="157" t="s">
        <v>97</v>
      </c>
      <c r="F52" s="157"/>
      <c r="G52" s="157"/>
      <c r="H52" s="157"/>
      <c r="I52" s="157"/>
      <c r="J52" s="157"/>
      <c r="K52" s="157"/>
      <c r="L52" s="157"/>
    </row>
    <row r="53" spans="2:14" ht="12.75">
      <c r="B53" s="155" t="e">
        <v>#VALUE!</v>
      </c>
      <c r="C53" s="155"/>
      <c r="D53" s="155"/>
      <c r="E53" s="158" t="s">
        <v>98</v>
      </c>
      <c r="F53" s="158"/>
      <c r="G53" s="158"/>
      <c r="H53" s="158"/>
      <c r="I53" s="158"/>
      <c r="J53" s="158"/>
      <c r="K53" s="158"/>
      <c r="L53" s="158"/>
      <c r="M53" s="158"/>
      <c r="N53" s="158"/>
    </row>
    <row r="54" spans="2:5" ht="12.75">
      <c r="B54" s="86"/>
      <c r="C54" s="86"/>
      <c r="D54" s="86"/>
      <c r="E54" s="39"/>
    </row>
    <row r="55" spans="2:14" ht="12.75" customHeight="1">
      <c r="B55" s="155" t="s">
        <v>99</v>
      </c>
      <c r="C55" s="155"/>
      <c r="D55" s="155"/>
      <c r="E55" s="159" t="s">
        <v>100</v>
      </c>
      <c r="F55" s="159"/>
      <c r="G55" s="159"/>
      <c r="H55" s="159"/>
      <c r="I55" s="159"/>
      <c r="J55" s="159"/>
      <c r="K55" s="159"/>
      <c r="L55" s="159"/>
      <c r="M55" s="159"/>
      <c r="N55" s="159"/>
    </row>
    <row r="56" spans="5:14" ht="12.75"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5:14" ht="12.75"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</sheetData>
  <sheetProtection password="B2B1" sheet="1" objects="1" scenarios="1"/>
  <mergeCells count="6">
    <mergeCell ref="B55:D55"/>
    <mergeCell ref="B52:D52"/>
    <mergeCell ref="B53:D53"/>
    <mergeCell ref="E52:L52"/>
    <mergeCell ref="E53:N53"/>
    <mergeCell ref="E55:N57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30005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2"/>
  <sheetViews>
    <sheetView showGridLines="0" tabSelected="1" workbookViewId="0" topLeftCell="A1">
      <selection activeCell="P20" sqref="P20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1.7109375" style="1" customWidth="1"/>
    <col min="4" max="4" width="11.28125" style="1" customWidth="1"/>
    <col min="5" max="5" width="12.140625" style="1" customWidth="1"/>
    <col min="6" max="6" width="11.28125" style="1" customWidth="1"/>
    <col min="7" max="7" width="21.28125" style="1" customWidth="1"/>
    <col min="8" max="8" width="13.57421875" style="1" customWidth="1"/>
    <col min="9" max="9" width="14.140625" style="1" customWidth="1"/>
    <col min="10" max="10" width="16.00390625" style="1" hidden="1" customWidth="1"/>
    <col min="11" max="11" width="25.421875" style="1" hidden="1" customWidth="1"/>
    <col min="12" max="12" width="29.7109375" style="1" hidden="1" customWidth="1"/>
    <col min="13" max="13" width="10.7109375" style="1" hidden="1" customWidth="1"/>
    <col min="14" max="14" width="30.28125" style="1" hidden="1" customWidth="1"/>
    <col min="15" max="15" width="10.421875" style="1" customWidth="1"/>
    <col min="16" max="16384" width="9.140625" style="1" customWidth="1"/>
  </cols>
  <sheetData>
    <row r="1" ht="13.5" thickBot="1"/>
    <row r="2" spans="1:13" ht="12.75" customHeight="1">
      <c r="A2" s="2"/>
      <c r="B2" s="172" t="s">
        <v>0</v>
      </c>
      <c r="C2" s="173"/>
      <c r="D2" s="173"/>
      <c r="E2" s="173"/>
      <c r="F2" s="173"/>
      <c r="G2" s="173"/>
      <c r="H2" s="174"/>
      <c r="I2" s="3"/>
      <c r="J2" s="4"/>
      <c r="K2" s="4"/>
      <c r="L2" s="4"/>
      <c r="M2" s="5"/>
    </row>
    <row r="3" spans="1:13" ht="12.75">
      <c r="A3" s="6"/>
      <c r="B3" s="175"/>
      <c r="C3" s="176"/>
      <c r="D3" s="176"/>
      <c r="E3" s="176"/>
      <c r="F3" s="176"/>
      <c r="G3" s="176"/>
      <c r="H3" s="177"/>
      <c r="I3" s="8"/>
      <c r="J3" s="4"/>
      <c r="K3" s="4"/>
      <c r="L3" s="4"/>
      <c r="M3" s="5"/>
    </row>
    <row r="4" spans="1:13" ht="13.5" thickBot="1">
      <c r="A4" s="6"/>
      <c r="B4" s="178"/>
      <c r="C4" s="179"/>
      <c r="D4" s="179"/>
      <c r="E4" s="179"/>
      <c r="F4" s="179"/>
      <c r="G4" s="179"/>
      <c r="H4" s="180"/>
      <c r="I4" s="3"/>
      <c r="J4" s="4"/>
      <c r="K4" s="4"/>
      <c r="L4" s="4"/>
      <c r="M4" s="5"/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5"/>
    </row>
    <row r="6" spans="1:13" ht="12.75">
      <c r="A6" s="5"/>
      <c r="B6" s="9" t="s">
        <v>1</v>
      </c>
      <c r="C6" s="5"/>
      <c r="D6" s="5"/>
      <c r="F6" s="5"/>
      <c r="G6" s="5"/>
      <c r="H6" s="5"/>
      <c r="I6" s="5"/>
      <c r="J6" s="5"/>
      <c r="K6" s="5"/>
      <c r="L6" s="5"/>
      <c r="M6" s="5"/>
    </row>
    <row r="7" spans="1:13" ht="12.75">
      <c r="A7" s="5"/>
      <c r="B7" s="9"/>
      <c r="C7" s="10" t="s">
        <v>2</v>
      </c>
      <c r="D7" s="5"/>
      <c r="E7" s="10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</row>
    <row r="9" spans="1:13" ht="15.75" customHeight="1" thickBot="1">
      <c r="A9" s="5"/>
      <c r="B9" s="189" t="s">
        <v>3</v>
      </c>
      <c r="C9" s="189"/>
      <c r="D9" s="189"/>
      <c r="E9" s="189"/>
      <c r="F9" s="189"/>
      <c r="G9" s="189"/>
      <c r="H9" s="189"/>
      <c r="I9" s="189"/>
      <c r="J9" s="5"/>
      <c r="K9" s="5"/>
      <c r="L9" s="5"/>
      <c r="M9" s="5"/>
    </row>
    <row r="10" spans="1:13" ht="15" customHeight="1" thickBot="1">
      <c r="A10" s="5"/>
      <c r="B10" s="195" t="s">
        <v>4</v>
      </c>
      <c r="C10" s="196"/>
      <c r="D10" s="196"/>
      <c r="E10" s="196"/>
      <c r="F10" s="196"/>
      <c r="G10" s="196"/>
      <c r="H10" s="197"/>
      <c r="I10" s="11"/>
      <c r="J10" s="5"/>
      <c r="K10" s="5"/>
      <c r="L10" s="5"/>
      <c r="M10" s="5"/>
    </row>
    <row r="11" spans="1:14" ht="39" customHeight="1" thickBot="1">
      <c r="A11" s="5"/>
      <c r="B11" s="12" t="s">
        <v>5</v>
      </c>
      <c r="C11" s="190" t="s">
        <v>6</v>
      </c>
      <c r="D11" s="192"/>
      <c r="E11" s="190" t="s">
        <v>7</v>
      </c>
      <c r="F11" s="192"/>
      <c r="G11" s="190" t="s">
        <v>8</v>
      </c>
      <c r="H11" s="191"/>
      <c r="I11" s="11"/>
      <c r="J11" s="111" t="s">
        <v>123</v>
      </c>
      <c r="K11" s="112"/>
      <c r="L11" s="113"/>
      <c r="M11" s="163" t="s">
        <v>110</v>
      </c>
      <c r="N11" s="164"/>
    </row>
    <row r="12" spans="1:14" ht="17.25" customHeight="1" thickBot="1">
      <c r="A12" s="5"/>
      <c r="B12" s="166" t="s">
        <v>9</v>
      </c>
      <c r="C12" s="198"/>
      <c r="D12" s="198"/>
      <c r="E12" s="199"/>
      <c r="F12" s="199"/>
      <c r="G12" s="198"/>
      <c r="H12" s="200"/>
      <c r="I12" s="11"/>
      <c r="J12" s="114"/>
      <c r="K12" s="5"/>
      <c r="L12" s="118" t="s">
        <v>117</v>
      </c>
      <c r="M12" s="104">
        <f>G59</f>
        <v>0</v>
      </c>
      <c r="N12" s="108" t="s">
        <v>111</v>
      </c>
    </row>
    <row r="13" spans="1:14" ht="16.5" customHeight="1" thickBot="1">
      <c r="A13" s="5"/>
      <c r="B13" s="13">
        <v>1</v>
      </c>
      <c r="C13" s="193">
        <v>1</v>
      </c>
      <c r="D13" s="194"/>
      <c r="E13" s="162">
        <v>1000</v>
      </c>
      <c r="F13" s="146"/>
      <c r="G13" s="162">
        <v>2200</v>
      </c>
      <c r="H13" s="146"/>
      <c r="I13" s="11"/>
      <c r="J13" s="114">
        <f>E13*G13</f>
        <v>2200000</v>
      </c>
      <c r="K13" s="5"/>
      <c r="L13" s="106">
        <f>IF(AND($M$12&lt;&gt;"",$M$12&lt;=E13),$M$12*G13,IF($M$12&gt;E13,J13,""))</f>
        <v>0</v>
      </c>
      <c r="M13" s="5"/>
      <c r="N13" s="47"/>
    </row>
    <row r="14" spans="1:14" ht="15" thickBot="1">
      <c r="A14" s="5"/>
      <c r="B14" s="14">
        <v>2</v>
      </c>
      <c r="C14" s="162">
        <v>1001</v>
      </c>
      <c r="D14" s="146"/>
      <c r="E14" s="162">
        <v>5000</v>
      </c>
      <c r="F14" s="146"/>
      <c r="G14" s="162">
        <v>1700</v>
      </c>
      <c r="H14" s="146"/>
      <c r="I14" s="11"/>
      <c r="J14" s="114">
        <f>(E14-E13)*G14+J13</f>
        <v>9000000</v>
      </c>
      <c r="K14" s="5"/>
      <c r="L14" s="105">
        <f>IF(AND($M$12&gt;E13,$M$12&lt;=E14,$M$12&lt;&gt;""),($M$12-E13)*G14,IF($M$12&gt;E14,J14-J13,""))</f>
      </c>
      <c r="M14" s="5"/>
      <c r="N14" s="47"/>
    </row>
    <row r="15" spans="1:14" ht="15" thickBot="1">
      <c r="A15" s="5"/>
      <c r="B15" s="14">
        <v>3</v>
      </c>
      <c r="C15" s="162">
        <v>5001</v>
      </c>
      <c r="D15" s="146"/>
      <c r="E15" s="162">
        <v>10000</v>
      </c>
      <c r="F15" s="146"/>
      <c r="G15" s="162">
        <v>1000</v>
      </c>
      <c r="H15" s="146"/>
      <c r="I15" s="11"/>
      <c r="J15" s="114">
        <f>(E15-E14)*G15+J14</f>
        <v>14000000</v>
      </c>
      <c r="K15" s="5"/>
      <c r="L15" s="105">
        <f>IF(AND($M$12&gt;E14,$M$12&lt;=E15,$M$12&lt;&gt;""),($M$12-E14)*G15,IF($M$12&gt;E15,J15-J14,""))</f>
      </c>
      <c r="M15" s="5"/>
      <c r="N15" s="47"/>
    </row>
    <row r="16" spans="1:14" ht="15" thickBot="1">
      <c r="A16" s="5"/>
      <c r="B16" s="15">
        <v>4</v>
      </c>
      <c r="C16" s="162">
        <v>10001</v>
      </c>
      <c r="D16" s="146"/>
      <c r="E16" s="193" t="s">
        <v>10</v>
      </c>
      <c r="F16" s="194"/>
      <c r="G16" s="193">
        <v>900</v>
      </c>
      <c r="H16" s="194"/>
      <c r="I16" s="11"/>
      <c r="J16" s="115"/>
      <c r="K16" s="160" t="s">
        <v>118</v>
      </c>
      <c r="L16" s="109">
        <f>IF($M$12&gt;E15,(($M$12-E15)*G16),"")</f>
      </c>
      <c r="M16" s="5"/>
      <c r="N16" s="47"/>
    </row>
    <row r="17" spans="1:14" ht="13.5" customHeight="1" thickBot="1">
      <c r="A17" s="5"/>
      <c r="B17" s="166" t="s">
        <v>11</v>
      </c>
      <c r="C17" s="167"/>
      <c r="D17" s="167"/>
      <c r="E17" s="167"/>
      <c r="F17" s="167"/>
      <c r="G17" s="167"/>
      <c r="H17" s="168"/>
      <c r="I17" s="11"/>
      <c r="J17" s="115"/>
      <c r="K17" s="161"/>
      <c r="L17" s="110">
        <f>SUM(L13:L16)</f>
        <v>0</v>
      </c>
      <c r="M17" s="5"/>
      <c r="N17" s="47"/>
    </row>
    <row r="18" spans="1:14" ht="26.25" thickBot="1">
      <c r="A18" s="5"/>
      <c r="B18" s="13">
        <v>1</v>
      </c>
      <c r="C18" s="193">
        <v>1</v>
      </c>
      <c r="D18" s="194"/>
      <c r="E18" s="193">
        <v>300</v>
      </c>
      <c r="F18" s="194"/>
      <c r="G18" s="162">
        <v>2000</v>
      </c>
      <c r="H18" s="146"/>
      <c r="I18" s="11"/>
      <c r="J18" s="114">
        <f>E18*G18</f>
        <v>600000</v>
      </c>
      <c r="K18" s="5"/>
      <c r="L18" s="106">
        <f>IF(AND($M$18&lt;&gt;"",$M$18&lt;=E18),$M$18*G18,IF($M$18&gt;E18,J18,""))</f>
        <v>0</v>
      </c>
      <c r="M18" s="104">
        <f>G60</f>
        <v>0</v>
      </c>
      <c r="N18" s="108" t="s">
        <v>112</v>
      </c>
    </row>
    <row r="19" spans="1:14" ht="15" thickBot="1">
      <c r="A19" s="5"/>
      <c r="B19" s="14">
        <v>2</v>
      </c>
      <c r="C19" s="193">
        <v>301</v>
      </c>
      <c r="D19" s="194"/>
      <c r="E19" s="162">
        <v>2500</v>
      </c>
      <c r="F19" s="146"/>
      <c r="G19" s="162">
        <v>1300</v>
      </c>
      <c r="H19" s="146"/>
      <c r="I19" s="11"/>
      <c r="J19" s="114">
        <f>(E19-E18)*G19+J18</f>
        <v>3460000</v>
      </c>
      <c r="K19" s="5"/>
      <c r="L19" s="105">
        <f>IF(AND($M$18&gt;E18,$M$18&lt;=E19,$M$18&lt;&gt;""),($M$18-E18)*G19,IF($M$18&gt;E19,J19-J18,""))</f>
      </c>
      <c r="M19" s="5"/>
      <c r="N19" s="47"/>
    </row>
    <row r="20" spans="1:14" ht="15" thickBot="1">
      <c r="A20" s="5"/>
      <c r="B20" s="15">
        <v>3</v>
      </c>
      <c r="C20" s="162">
        <v>2501</v>
      </c>
      <c r="D20" s="146"/>
      <c r="E20" s="193" t="s">
        <v>10</v>
      </c>
      <c r="F20" s="194"/>
      <c r="G20" s="162">
        <v>1250</v>
      </c>
      <c r="H20" s="146"/>
      <c r="I20" s="11"/>
      <c r="J20" s="115"/>
      <c r="K20" s="160" t="s">
        <v>119</v>
      </c>
      <c r="L20" s="109">
        <f>IF($M$18&gt;E19,(($M$18-E19)*G20),"")</f>
      </c>
      <c r="M20" s="5"/>
      <c r="N20" s="47"/>
    </row>
    <row r="21" spans="1:14" ht="13.5" customHeight="1" thickBot="1">
      <c r="A21" s="5"/>
      <c r="B21" s="166" t="s">
        <v>12</v>
      </c>
      <c r="C21" s="167"/>
      <c r="D21" s="167"/>
      <c r="E21" s="167"/>
      <c r="F21" s="167"/>
      <c r="G21" s="167"/>
      <c r="H21" s="168"/>
      <c r="I21" s="11"/>
      <c r="J21" s="115"/>
      <c r="K21" s="161"/>
      <c r="L21" s="110">
        <f>SUM(L18:L20)</f>
        <v>0</v>
      </c>
      <c r="M21" s="5"/>
      <c r="N21" s="47"/>
    </row>
    <row r="22" spans="1:14" ht="19.5" customHeight="1" thickBot="1">
      <c r="A22" s="5"/>
      <c r="B22" s="13">
        <v>1</v>
      </c>
      <c r="C22" s="193">
        <v>1</v>
      </c>
      <c r="D22" s="194"/>
      <c r="E22" s="162">
        <v>500000</v>
      </c>
      <c r="F22" s="146"/>
      <c r="G22" s="201">
        <v>1.5</v>
      </c>
      <c r="H22" s="202"/>
      <c r="I22" s="11"/>
      <c r="J22" s="114">
        <f>E22*G22</f>
        <v>750000</v>
      </c>
      <c r="K22" s="5"/>
      <c r="L22" s="106">
        <f>IF(AND($M$22&lt;&gt;"",$M$22&lt;=E22),$M$22*G22,IF($M$22&gt;E22,J22,""))</f>
        <v>0</v>
      </c>
      <c r="M22" s="104">
        <f>G61</f>
        <v>0</v>
      </c>
      <c r="N22" s="108" t="s">
        <v>137</v>
      </c>
    </row>
    <row r="23" spans="1:14" ht="15" thickBot="1">
      <c r="A23" s="5"/>
      <c r="B23" s="14">
        <v>2</v>
      </c>
      <c r="C23" s="162">
        <v>500001</v>
      </c>
      <c r="D23" s="146"/>
      <c r="E23" s="162">
        <v>1000000</v>
      </c>
      <c r="F23" s="146"/>
      <c r="G23" s="201">
        <v>1.2</v>
      </c>
      <c r="H23" s="202"/>
      <c r="I23" s="11"/>
      <c r="J23" s="114">
        <f>(E23-E22)*G23+J22</f>
        <v>1350000</v>
      </c>
      <c r="K23" s="5"/>
      <c r="L23" s="105">
        <f>IF(AND($M$22&gt;E22,$M$22&lt;=E23,$M$22&lt;&gt;""),($M$22-E22)*G23,IF($M$22&gt;E23,J23-J22,""))</f>
      </c>
      <c r="M23" s="5"/>
      <c r="N23" s="47"/>
    </row>
    <row r="24" spans="1:14" ht="15" thickBot="1">
      <c r="A24" s="5"/>
      <c r="B24" s="14">
        <v>3</v>
      </c>
      <c r="C24" s="162">
        <v>1000001</v>
      </c>
      <c r="D24" s="146"/>
      <c r="E24" s="162">
        <v>2000000</v>
      </c>
      <c r="F24" s="146"/>
      <c r="G24" s="201">
        <v>0.9</v>
      </c>
      <c r="H24" s="202"/>
      <c r="I24" s="11"/>
      <c r="J24" s="114">
        <f>(E24-E23)*G24+J23</f>
        <v>2250000</v>
      </c>
      <c r="K24" s="5"/>
      <c r="L24" s="105">
        <f>IF(AND($M$22&gt;E23,$M$22&lt;=E24,$M$22&lt;&gt;""),($M$22-E23)*G24,IF($M$22&gt;E24,J24-J23,""))</f>
      </c>
      <c r="M24" s="2"/>
      <c r="N24" s="47"/>
    </row>
    <row r="25" spans="1:14" ht="15" customHeight="1" thickBot="1">
      <c r="A25" s="5"/>
      <c r="B25" s="15">
        <v>4</v>
      </c>
      <c r="C25" s="162">
        <v>2000001</v>
      </c>
      <c r="D25" s="146"/>
      <c r="E25" s="193" t="s">
        <v>10</v>
      </c>
      <c r="F25" s="194"/>
      <c r="G25" s="201">
        <v>0.85</v>
      </c>
      <c r="H25" s="202"/>
      <c r="I25" s="11"/>
      <c r="J25" s="115"/>
      <c r="K25" s="160" t="s">
        <v>140</v>
      </c>
      <c r="L25" s="109">
        <f>IF($M$22&gt;E24,(($M$22-E24)*G25),"")</f>
      </c>
      <c r="M25" s="5"/>
      <c r="N25" s="47"/>
    </row>
    <row r="26" spans="1:14" ht="15.75" customHeight="1" thickBot="1">
      <c r="A26" s="5"/>
      <c r="B26" s="166" t="s">
        <v>13</v>
      </c>
      <c r="C26" s="167"/>
      <c r="D26" s="167"/>
      <c r="E26" s="167"/>
      <c r="F26" s="167"/>
      <c r="G26" s="167"/>
      <c r="H26" s="168"/>
      <c r="I26" s="11"/>
      <c r="J26" s="115"/>
      <c r="K26" s="161"/>
      <c r="L26" s="110">
        <f>SUM(L22:L25)</f>
        <v>0</v>
      </c>
      <c r="M26" s="5"/>
      <c r="N26" s="47"/>
    </row>
    <row r="27" spans="1:14" ht="26.25" thickBot="1">
      <c r="A27" s="5"/>
      <c r="B27" s="13">
        <v>1</v>
      </c>
      <c r="C27" s="193">
        <v>1</v>
      </c>
      <c r="D27" s="194"/>
      <c r="E27" s="162">
        <v>1000</v>
      </c>
      <c r="F27" s="146"/>
      <c r="G27" s="193">
        <v>900</v>
      </c>
      <c r="H27" s="194"/>
      <c r="I27" s="11"/>
      <c r="J27" s="114">
        <f>E27*G27</f>
        <v>900000</v>
      </c>
      <c r="K27" s="5"/>
      <c r="L27" s="106">
        <f>IF(AND($M$27&lt;&gt;"",$M$27&lt;=E27),$M$27*G27,IF($M$27&gt;E27,J27,""))</f>
        <v>0</v>
      </c>
      <c r="M27" s="104">
        <f>G63</f>
        <v>0</v>
      </c>
      <c r="N27" s="108" t="s">
        <v>138</v>
      </c>
    </row>
    <row r="28" spans="1:14" ht="15" thickBot="1">
      <c r="A28" s="5"/>
      <c r="B28" s="14">
        <v>2</v>
      </c>
      <c r="C28" s="162">
        <v>1001</v>
      </c>
      <c r="D28" s="146"/>
      <c r="E28" s="162">
        <v>5000</v>
      </c>
      <c r="F28" s="146"/>
      <c r="G28" s="193">
        <v>500</v>
      </c>
      <c r="H28" s="194"/>
      <c r="I28" s="11"/>
      <c r="J28" s="114">
        <f>(E28-E27)*G28+J27</f>
        <v>2900000</v>
      </c>
      <c r="K28" s="5"/>
      <c r="L28" s="105">
        <f>IF(AND($M$27&gt;E27,$M$27&lt;=E28,$M$27&lt;&gt;""),($M$27-E27)*G28,IF($M$27&gt;E28,J28-J27,""))</f>
      </c>
      <c r="M28" s="5"/>
      <c r="N28" s="47"/>
    </row>
    <row r="29" spans="1:14" ht="15" thickBot="1">
      <c r="A29" s="5"/>
      <c r="B29" s="14">
        <v>3</v>
      </c>
      <c r="C29" s="162">
        <v>5001</v>
      </c>
      <c r="D29" s="146"/>
      <c r="E29" s="162">
        <v>10000</v>
      </c>
      <c r="F29" s="146"/>
      <c r="G29" s="193">
        <v>400</v>
      </c>
      <c r="H29" s="194"/>
      <c r="I29" s="11"/>
      <c r="J29" s="114">
        <f>(E29-E28)*G29+J28</f>
        <v>4900000</v>
      </c>
      <c r="K29" s="5"/>
      <c r="L29" s="105">
        <f>IF(AND($M$27&gt;E28,$M$27&lt;=E29,$M$27&lt;&gt;""),($M$27-E28)*G29,IF($M$27&gt;E29,J29-J28,""))</f>
      </c>
      <c r="M29" s="5"/>
      <c r="N29" s="47"/>
    </row>
    <row r="30" spans="1:14" ht="15" thickBot="1">
      <c r="A30" s="5"/>
      <c r="B30" s="15">
        <v>4</v>
      </c>
      <c r="C30" s="162">
        <v>10001</v>
      </c>
      <c r="D30" s="146"/>
      <c r="E30" s="193" t="s">
        <v>10</v>
      </c>
      <c r="F30" s="194"/>
      <c r="G30" s="193">
        <v>350</v>
      </c>
      <c r="H30" s="194"/>
      <c r="I30" s="11"/>
      <c r="J30" s="115"/>
      <c r="K30" s="160" t="s">
        <v>139</v>
      </c>
      <c r="L30" s="109">
        <f>IF($M$27&gt;E29,(($M$27-E29)*G30),"")</f>
      </c>
      <c r="M30" s="5"/>
      <c r="N30" s="47"/>
    </row>
    <row r="31" spans="1:14" ht="13.5" customHeight="1" thickBot="1">
      <c r="A31" s="5"/>
      <c r="B31" s="166" t="s">
        <v>14</v>
      </c>
      <c r="C31" s="167"/>
      <c r="D31" s="167"/>
      <c r="E31" s="167"/>
      <c r="F31" s="167"/>
      <c r="G31" s="167"/>
      <c r="H31" s="168"/>
      <c r="I31" s="11"/>
      <c r="J31" s="115"/>
      <c r="K31" s="161"/>
      <c r="L31" s="110">
        <f>SUM(L27:L30)</f>
        <v>0</v>
      </c>
      <c r="M31" s="5"/>
      <c r="N31" s="47"/>
    </row>
    <row r="32" spans="1:14" ht="26.25" thickBot="1">
      <c r="A32" s="5"/>
      <c r="B32" s="13">
        <v>1</v>
      </c>
      <c r="C32" s="193">
        <v>1</v>
      </c>
      <c r="D32" s="194"/>
      <c r="E32" s="162">
        <v>1000</v>
      </c>
      <c r="F32" s="146"/>
      <c r="G32" s="162">
        <v>2200</v>
      </c>
      <c r="H32" s="146"/>
      <c r="I32" s="11"/>
      <c r="J32" s="114">
        <f>E32*G32</f>
        <v>2200000</v>
      </c>
      <c r="K32" s="5"/>
      <c r="L32" s="106">
        <f>IF(AND($M$32&lt;&gt;"",$M$32&lt;=E32),$M$32*G32,IF($M$32&gt;E32,J32,""))</f>
        <v>0</v>
      </c>
      <c r="M32" s="104">
        <f>G65</f>
        <v>0</v>
      </c>
      <c r="N32" s="108" t="s">
        <v>113</v>
      </c>
    </row>
    <row r="33" spans="1:14" ht="15" thickBot="1">
      <c r="A33" s="5"/>
      <c r="B33" s="14">
        <v>2</v>
      </c>
      <c r="C33" s="162">
        <v>1001</v>
      </c>
      <c r="D33" s="146"/>
      <c r="E33" s="162">
        <v>5000</v>
      </c>
      <c r="F33" s="146"/>
      <c r="G33" s="162">
        <v>1700</v>
      </c>
      <c r="H33" s="146"/>
      <c r="I33" s="11"/>
      <c r="J33" s="114">
        <f>(E33-E32)*G33+J32</f>
        <v>9000000</v>
      </c>
      <c r="K33" s="5"/>
      <c r="L33" s="105">
        <f>IF(AND($M$32&gt;E32,$M$32&lt;=E33,$M$32&lt;&gt;""),($M$32-E32)*G33,IF($M$32&gt;E33,J33-J32,""))</f>
      </c>
      <c r="M33" s="5"/>
      <c r="N33" s="47"/>
    </row>
    <row r="34" spans="1:14" ht="15" thickBot="1">
      <c r="A34" s="5"/>
      <c r="B34" s="14">
        <v>3</v>
      </c>
      <c r="C34" s="162">
        <v>5001</v>
      </c>
      <c r="D34" s="146"/>
      <c r="E34" s="162">
        <v>10000</v>
      </c>
      <c r="F34" s="146"/>
      <c r="G34" s="162">
        <v>1000</v>
      </c>
      <c r="H34" s="146"/>
      <c r="I34" s="11"/>
      <c r="J34" s="114">
        <f>(E34-E33)*G34+J33</f>
        <v>14000000</v>
      </c>
      <c r="K34" s="5"/>
      <c r="L34" s="105">
        <f>IF(AND($M$32&gt;E33,$M$32&lt;=E34,$M$32&lt;&gt;""),($M$32-E33)*G34,IF($M$32&gt;E34,J34-J33,""))</f>
      </c>
      <c r="M34" s="5"/>
      <c r="N34" s="47"/>
    </row>
    <row r="35" spans="1:14" ht="15" thickBot="1">
      <c r="A35" s="5"/>
      <c r="B35" s="15">
        <v>4</v>
      </c>
      <c r="C35" s="162">
        <v>10001</v>
      </c>
      <c r="D35" s="146"/>
      <c r="E35" s="193" t="s">
        <v>10</v>
      </c>
      <c r="F35" s="194"/>
      <c r="G35" s="193">
        <v>900</v>
      </c>
      <c r="H35" s="194"/>
      <c r="I35" s="11"/>
      <c r="J35" s="115"/>
      <c r="K35" s="160" t="s">
        <v>120</v>
      </c>
      <c r="L35" s="109">
        <f>IF($M$32&gt;E34,(($M$32-E34)*G35),"")</f>
      </c>
      <c r="M35" s="5"/>
      <c r="N35" s="47"/>
    </row>
    <row r="36" spans="1:14" ht="17.25" customHeight="1" thickBot="1">
      <c r="A36" s="5"/>
      <c r="B36" s="166" t="s">
        <v>15</v>
      </c>
      <c r="C36" s="167"/>
      <c r="D36" s="167"/>
      <c r="E36" s="167"/>
      <c r="F36" s="167"/>
      <c r="G36" s="167"/>
      <c r="H36" s="168"/>
      <c r="I36" s="11"/>
      <c r="J36" s="115"/>
      <c r="K36" s="161"/>
      <c r="L36" s="110">
        <f>SUM(L32:L35)</f>
        <v>0</v>
      </c>
      <c r="M36" s="5"/>
      <c r="N36" s="47"/>
    </row>
    <row r="37" spans="1:14" ht="15" thickBot="1">
      <c r="A37" s="5"/>
      <c r="B37" s="13">
        <v>1</v>
      </c>
      <c r="C37" s="193">
        <v>1</v>
      </c>
      <c r="D37" s="194"/>
      <c r="E37" s="193">
        <v>100</v>
      </c>
      <c r="F37" s="194"/>
      <c r="G37" s="205">
        <v>900</v>
      </c>
      <c r="H37" s="194"/>
      <c r="I37" s="11"/>
      <c r="J37" s="114">
        <f>E37*G37</f>
        <v>90000</v>
      </c>
      <c r="K37" s="5"/>
      <c r="L37" s="106">
        <f>IF(AND($M$37&lt;&gt;"",$M$37&lt;=E37),$M$37*G37,IF($M$37&gt;E37,J37,""))</f>
        <v>0</v>
      </c>
      <c r="M37" s="104">
        <f>G66</f>
        <v>0</v>
      </c>
      <c r="N37" s="108" t="s">
        <v>114</v>
      </c>
    </row>
    <row r="38" spans="1:14" ht="15" thickBot="1">
      <c r="A38" s="5"/>
      <c r="B38" s="14">
        <v>2</v>
      </c>
      <c r="C38" s="193">
        <v>101</v>
      </c>
      <c r="D38" s="194"/>
      <c r="E38" s="193">
        <v>500</v>
      </c>
      <c r="F38" s="194"/>
      <c r="G38" s="205">
        <v>500</v>
      </c>
      <c r="H38" s="194"/>
      <c r="I38" s="11"/>
      <c r="J38" s="114">
        <f>(E38-E37)*G38+J37</f>
        <v>290000</v>
      </c>
      <c r="K38" s="5"/>
      <c r="L38" s="105">
        <f>IF(AND($M$37&gt;E37,$M$37&lt;=E38,$M$37&lt;&gt;""),($M$37-E37)*G38,IF($M$37&gt;E38,J38-J37,""))</f>
      </c>
      <c r="M38" s="5"/>
      <c r="N38" s="47"/>
    </row>
    <row r="39" spans="1:14" ht="15" thickBot="1">
      <c r="A39" s="5"/>
      <c r="B39" s="14">
        <v>3</v>
      </c>
      <c r="C39" s="193">
        <v>501</v>
      </c>
      <c r="D39" s="194"/>
      <c r="E39" s="162">
        <v>1000</v>
      </c>
      <c r="F39" s="146"/>
      <c r="G39" s="205">
        <v>400</v>
      </c>
      <c r="H39" s="194"/>
      <c r="I39" s="11"/>
      <c r="J39" s="114">
        <f>(E39-E38)*G39+J38</f>
        <v>490000</v>
      </c>
      <c r="K39" s="5"/>
      <c r="L39" s="105">
        <f>IF(AND($M$37&gt;E38,$M$37&lt;=E39,$M$37&lt;&gt;""),($M$37-E38)*G39,IF($M$37&gt;E39,J39-J38,""))</f>
      </c>
      <c r="M39" s="5"/>
      <c r="N39" s="47"/>
    </row>
    <row r="40" spans="1:14" ht="15" thickBot="1">
      <c r="A40" s="5"/>
      <c r="B40" s="15">
        <v>4</v>
      </c>
      <c r="C40" s="162">
        <v>1001</v>
      </c>
      <c r="D40" s="146"/>
      <c r="E40" s="203" t="s">
        <v>10</v>
      </c>
      <c r="F40" s="204"/>
      <c r="G40" s="193">
        <v>350</v>
      </c>
      <c r="H40" s="194"/>
      <c r="I40" s="11"/>
      <c r="J40" s="115"/>
      <c r="K40" s="160" t="s">
        <v>121</v>
      </c>
      <c r="L40" s="109">
        <f>IF($M$37&gt;E39,(($M$37-E39)*G40),"")</f>
      </c>
      <c r="M40" s="5"/>
      <c r="N40" s="47"/>
    </row>
    <row r="41" spans="1:14" ht="15" thickBot="1">
      <c r="A41" s="5"/>
      <c r="B41" s="166" t="s">
        <v>16</v>
      </c>
      <c r="C41" s="167"/>
      <c r="D41" s="167"/>
      <c r="E41" s="167"/>
      <c r="F41" s="167"/>
      <c r="G41" s="167"/>
      <c r="H41" s="168"/>
      <c r="I41" s="11"/>
      <c r="J41" s="115"/>
      <c r="K41" s="161"/>
      <c r="L41" s="110">
        <f>SUM(L37:L40)</f>
        <v>0</v>
      </c>
      <c r="M41" s="5"/>
      <c r="N41" s="47"/>
    </row>
    <row r="42" spans="1:14" ht="15" thickBot="1">
      <c r="A42" s="5"/>
      <c r="B42" s="13">
        <v>1</v>
      </c>
      <c r="C42" s="193">
        <v>1</v>
      </c>
      <c r="D42" s="194"/>
      <c r="E42" s="193">
        <v>300</v>
      </c>
      <c r="F42" s="194"/>
      <c r="G42" s="162">
        <v>21000</v>
      </c>
      <c r="H42" s="146"/>
      <c r="I42" s="11"/>
      <c r="J42" s="114">
        <f>E42*G42</f>
        <v>6300000</v>
      </c>
      <c r="K42" s="5"/>
      <c r="L42" s="106">
        <f>IF(AND($M$42&lt;&gt;"",$M$42&lt;=E42),$M$42*G42,IF($M$42&gt;E42,J42,""))</f>
        <v>0</v>
      </c>
      <c r="M42" s="104">
        <f>G67</f>
        <v>0</v>
      </c>
      <c r="N42" s="108" t="s">
        <v>115</v>
      </c>
    </row>
    <row r="43" spans="1:14" ht="15" thickBot="1">
      <c r="A43" s="5"/>
      <c r="B43" s="14">
        <v>2</v>
      </c>
      <c r="C43" s="193">
        <v>301</v>
      </c>
      <c r="D43" s="194"/>
      <c r="E43" s="162">
        <v>1500</v>
      </c>
      <c r="F43" s="146"/>
      <c r="G43" s="162">
        <v>17000</v>
      </c>
      <c r="H43" s="146"/>
      <c r="I43" s="11"/>
      <c r="J43" s="114">
        <f>(E43-E42)*G43+J42</f>
        <v>26700000</v>
      </c>
      <c r="K43" s="5"/>
      <c r="L43" s="105">
        <f>IF(AND($M$42&gt;E42,$M$42&lt;=E43,$M$42&lt;&gt;""),($M$42-E42)*G43,IF($M$42&gt;E43,J43-J42,""))</f>
      </c>
      <c r="M43" s="5"/>
      <c r="N43" s="47"/>
    </row>
    <row r="44" spans="1:14" ht="15" thickBot="1">
      <c r="A44" s="5"/>
      <c r="B44" s="15">
        <v>3</v>
      </c>
      <c r="C44" s="162">
        <v>1501</v>
      </c>
      <c r="D44" s="146"/>
      <c r="E44" s="193" t="s">
        <v>10</v>
      </c>
      <c r="F44" s="194"/>
      <c r="G44" s="162">
        <v>16500</v>
      </c>
      <c r="H44" s="146"/>
      <c r="I44" s="11"/>
      <c r="J44" s="115"/>
      <c r="K44" s="160" t="s">
        <v>122</v>
      </c>
      <c r="L44" s="109">
        <f>IF($M$42&gt;E43,(($M$42-E43)*G44),"")</f>
      </c>
      <c r="M44" s="5"/>
      <c r="N44" s="47"/>
    </row>
    <row r="45" spans="1:14" ht="15" customHeight="1" thickBot="1">
      <c r="A45" s="5"/>
      <c r="B45" s="186" t="s">
        <v>17</v>
      </c>
      <c r="C45" s="187"/>
      <c r="D45" s="187"/>
      <c r="E45" s="187"/>
      <c r="F45" s="187"/>
      <c r="G45" s="187"/>
      <c r="H45" s="188"/>
      <c r="I45" s="11"/>
      <c r="J45" s="116"/>
      <c r="K45" s="161"/>
      <c r="L45" s="110">
        <f>SUM(L42:L44)</f>
        <v>0</v>
      </c>
      <c r="M45" s="117"/>
      <c r="N45" s="74"/>
    </row>
    <row r="46" spans="1:14" ht="51.75" thickBot="1">
      <c r="A46" s="5"/>
      <c r="B46" s="16" t="s">
        <v>5</v>
      </c>
      <c r="C46" s="17" t="s">
        <v>6</v>
      </c>
      <c r="D46" s="17" t="s">
        <v>7</v>
      </c>
      <c r="E46" s="17" t="s">
        <v>18</v>
      </c>
      <c r="F46" s="18"/>
      <c r="G46" s="17" t="s">
        <v>19</v>
      </c>
      <c r="H46" s="19" t="s">
        <v>20</v>
      </c>
      <c r="I46" s="11"/>
      <c r="J46" s="114">
        <f>$E$22*$G$22</f>
        <v>750000</v>
      </c>
      <c r="K46" s="5"/>
      <c r="L46" s="106">
        <f>IF(AND($M$46&lt;&gt;"",$M$46&lt;=$E$22),$M$46*$G$22,IF($M$46&gt;$E$22,J46,""))</f>
        <v>0</v>
      </c>
      <c r="M46" s="104">
        <f>G62</f>
        <v>0</v>
      </c>
      <c r="N46" s="108" t="s">
        <v>133</v>
      </c>
    </row>
    <row r="47" spans="2:14" ht="13.5" customHeight="1" thickBot="1">
      <c r="B47" s="20">
        <v>1</v>
      </c>
      <c r="C47" s="21">
        <v>1</v>
      </c>
      <c r="D47" s="22">
        <v>250000</v>
      </c>
      <c r="E47" s="21">
        <v>3.37E-05</v>
      </c>
      <c r="F47" s="23"/>
      <c r="G47" s="21">
        <v>1</v>
      </c>
      <c r="H47" s="24">
        <v>9</v>
      </c>
      <c r="I47" s="11"/>
      <c r="J47" s="114">
        <f>($E$23-$E$22)*$G$23+$J$22</f>
        <v>1350000</v>
      </c>
      <c r="K47" s="5"/>
      <c r="L47" s="105">
        <f>IF(AND($M$46&gt;$E$22,$M$46&lt;=$E$23,$M$46&lt;&gt;""),($M$46-$E$22)*$G$23,IF($M$46&gt;$E$23,J47-J46,""))</f>
      </c>
      <c r="M47" s="5"/>
      <c r="N47" s="47"/>
    </row>
    <row r="48" spans="2:14" ht="15" customHeight="1" thickBot="1">
      <c r="B48" s="26">
        <v>2</v>
      </c>
      <c r="C48" s="27">
        <v>250001</v>
      </c>
      <c r="D48" s="27">
        <v>1000000</v>
      </c>
      <c r="E48" s="28">
        <v>2.91E-05</v>
      </c>
      <c r="F48" s="23"/>
      <c r="G48" s="28">
        <v>9</v>
      </c>
      <c r="H48" s="29">
        <v>31</v>
      </c>
      <c r="I48" s="99"/>
      <c r="J48" s="114">
        <f>($E$24-$E$23)*$G$24+$J$23</f>
        <v>2250000</v>
      </c>
      <c r="K48" s="5"/>
      <c r="L48" s="105">
        <f>IF(AND($M$46&gt;$E$23,$M$46&lt;=$E$24,$M$46&lt;&gt;""),($M$46-$E$23)*$G$24,IF($M$46&gt;$E$24,J48-J47,""))</f>
      </c>
      <c r="M48" s="2"/>
      <c r="N48" s="47"/>
    </row>
    <row r="49" spans="2:14" ht="13.5" customHeight="1" thickBot="1">
      <c r="B49" s="20">
        <v>3</v>
      </c>
      <c r="C49" s="22">
        <v>1000001</v>
      </c>
      <c r="D49" s="22">
        <v>10000000</v>
      </c>
      <c r="E49" s="21">
        <v>2.17E-05</v>
      </c>
      <c r="F49" s="23"/>
      <c r="G49" s="21">
        <v>31</v>
      </c>
      <c r="H49" s="24">
        <v>226</v>
      </c>
      <c r="I49" s="25"/>
      <c r="J49" s="115"/>
      <c r="K49" s="160" t="s">
        <v>134</v>
      </c>
      <c r="L49" s="109">
        <f>IF($M$46&gt;$E$24,(($M$46-$E$24)*$G$25),"")</f>
      </c>
      <c r="M49" s="5"/>
      <c r="N49" s="47"/>
    </row>
    <row r="50" spans="2:14" ht="13.5" customHeight="1" thickBot="1">
      <c r="B50" s="30">
        <v>4</v>
      </c>
      <c r="C50" s="31">
        <v>10000001</v>
      </c>
      <c r="D50" s="32" t="s">
        <v>10</v>
      </c>
      <c r="E50" s="32">
        <v>1.43E-05</v>
      </c>
      <c r="F50" s="33"/>
      <c r="G50" s="32">
        <v>226</v>
      </c>
      <c r="H50" s="34" t="s">
        <v>10</v>
      </c>
      <c r="I50" s="35"/>
      <c r="J50" s="115"/>
      <c r="K50" s="161"/>
      <c r="L50" s="110">
        <f>SUM(L46:L49)</f>
        <v>0</v>
      </c>
      <c r="M50" s="5"/>
      <c r="N50" s="47"/>
    </row>
    <row r="51" spans="10:14" ht="12.75" customHeight="1" thickBot="1">
      <c r="J51" s="114">
        <f>E27*G27</f>
        <v>900000</v>
      </c>
      <c r="K51" s="5"/>
      <c r="L51" s="106">
        <f>IF(AND($M$51&lt;&gt;"",$M$51&lt;=E27),$M$51*G27,IF($M$51&gt;E27,J51,""))</f>
        <v>0</v>
      </c>
      <c r="M51" s="104">
        <f>G64</f>
        <v>0</v>
      </c>
      <c r="N51" s="108" t="s">
        <v>135</v>
      </c>
    </row>
    <row r="52" spans="2:14" ht="16.5" customHeight="1">
      <c r="B52" s="36" t="s">
        <v>21</v>
      </c>
      <c r="C52" s="37"/>
      <c r="D52" s="37"/>
      <c r="E52" s="37"/>
      <c r="F52" s="37"/>
      <c r="G52" s="37"/>
      <c r="H52" s="37"/>
      <c r="I52" s="37"/>
      <c r="J52" s="114">
        <f>(E28-E27)*G28+J27</f>
        <v>2900000</v>
      </c>
      <c r="K52" s="5"/>
      <c r="L52" s="105">
        <f>IF(AND($M$51&gt;E27,$M$51&lt;=E28,$M$51&lt;&gt;""),($M$51-E27)*G28,IF($M$51&gt;E28,J52-J51,""))</f>
      </c>
      <c r="M52" s="5"/>
      <c r="N52" s="47"/>
    </row>
    <row r="53" spans="1:14" ht="12" customHeight="1" thickBot="1">
      <c r="A53" s="2"/>
      <c r="B53" s="36" t="s">
        <v>22</v>
      </c>
      <c r="C53" s="37"/>
      <c r="D53" s="37"/>
      <c r="E53" s="37"/>
      <c r="F53" s="37"/>
      <c r="G53" s="37"/>
      <c r="H53" s="37"/>
      <c r="I53" s="37"/>
      <c r="J53" s="114">
        <f>(E29-E28)*G29+J28</f>
        <v>4900000</v>
      </c>
      <c r="K53" s="5"/>
      <c r="L53" s="105">
        <f>IF(AND($M$51&gt;E28,$M$51&lt;=E29,$M$51&lt;&gt;""),($M$51-E28)*G29,IF($M$51&gt;E29,J53-J52,""))</f>
      </c>
      <c r="M53" s="5"/>
      <c r="N53" s="47"/>
    </row>
    <row r="54" spans="1:14" ht="12" customHeight="1" thickBot="1">
      <c r="A54" s="2"/>
      <c r="B54" s="39" t="s">
        <v>23</v>
      </c>
      <c r="C54" s="37"/>
      <c r="D54" s="37"/>
      <c r="E54" s="37"/>
      <c r="F54" s="37"/>
      <c r="G54" s="37"/>
      <c r="H54" s="37"/>
      <c r="I54" s="37"/>
      <c r="J54" s="115"/>
      <c r="K54" s="160" t="s">
        <v>136</v>
      </c>
      <c r="L54" s="109">
        <f>IF($M$51&gt;E29,(($M$51-E29)*G30),"")</f>
      </c>
      <c r="M54" s="5"/>
      <c r="N54" s="47"/>
    </row>
    <row r="55" spans="1:14" ht="12" customHeight="1" thickBot="1">
      <c r="A55" s="2"/>
      <c r="B55" s="39"/>
      <c r="C55" s="37"/>
      <c r="D55" s="37"/>
      <c r="E55" s="37"/>
      <c r="F55" s="37"/>
      <c r="G55" s="37"/>
      <c r="H55" s="37"/>
      <c r="I55" s="37"/>
      <c r="J55" s="115"/>
      <c r="K55" s="161"/>
      <c r="L55" s="110">
        <f>SUM(L51:L54)</f>
        <v>0</v>
      </c>
      <c r="M55" s="5"/>
      <c r="N55" s="47"/>
    </row>
    <row r="56" spans="1:10" ht="15.75">
      <c r="A56" s="2"/>
      <c r="B56" s="40" t="s">
        <v>24</v>
      </c>
      <c r="C56" s="37"/>
      <c r="D56" s="37"/>
      <c r="E56" s="37"/>
      <c r="F56" s="37"/>
      <c r="G56" s="37"/>
      <c r="H56" s="37"/>
      <c r="I56" s="37"/>
      <c r="J56" s="38"/>
    </row>
    <row r="57" spans="1:10" ht="16.5" customHeight="1">
      <c r="A57" s="2"/>
      <c r="B57" s="41" t="s">
        <v>116</v>
      </c>
      <c r="C57" s="42"/>
      <c r="D57" s="42"/>
      <c r="E57" s="42"/>
      <c r="F57" s="43"/>
      <c r="G57" s="42"/>
      <c r="H57" s="42"/>
      <c r="I57" s="42"/>
      <c r="J57" s="38"/>
    </row>
    <row r="58" spans="1:10" ht="16.5" customHeight="1" thickBot="1">
      <c r="A58" s="2"/>
      <c r="B58" s="42"/>
      <c r="C58" s="42"/>
      <c r="D58" s="42"/>
      <c r="E58" s="42"/>
      <c r="F58" s="43"/>
      <c r="H58" s="44"/>
      <c r="I58" s="44"/>
      <c r="J58" s="45"/>
    </row>
    <row r="59" spans="1:10" ht="16.5" customHeight="1" thickBot="1">
      <c r="A59" s="2"/>
      <c r="B59" s="46" t="s">
        <v>25</v>
      </c>
      <c r="C59" s="147" t="s">
        <v>124</v>
      </c>
      <c r="D59" s="147"/>
      <c r="E59" s="147"/>
      <c r="F59" s="43"/>
      <c r="G59" s="103"/>
      <c r="H59" s="44"/>
      <c r="I59" s="44"/>
      <c r="J59" s="45"/>
    </row>
    <row r="60" spans="1:10" ht="16.5" customHeight="1" thickBot="1">
      <c r="A60" s="2"/>
      <c r="B60" s="42"/>
      <c r="C60" s="147" t="s">
        <v>125</v>
      </c>
      <c r="D60" s="147"/>
      <c r="E60" s="147"/>
      <c r="F60" s="43"/>
      <c r="G60" s="103"/>
      <c r="H60" s="44"/>
      <c r="I60" s="44"/>
      <c r="J60" s="45"/>
    </row>
    <row r="61" spans="1:10" ht="16.5" customHeight="1" thickBot="1">
      <c r="A61" s="2"/>
      <c r="B61" s="42"/>
      <c r="C61" s="147" t="s">
        <v>130</v>
      </c>
      <c r="D61" s="147"/>
      <c r="E61" s="147"/>
      <c r="F61" s="165"/>
      <c r="G61" s="103"/>
      <c r="H61" s="44"/>
      <c r="I61" s="44"/>
      <c r="J61" s="45"/>
    </row>
    <row r="62" spans="1:10" ht="18.75" thickBot="1">
      <c r="A62" s="2"/>
      <c r="B62" s="42"/>
      <c r="C62" s="147" t="s">
        <v>129</v>
      </c>
      <c r="D62" s="147"/>
      <c r="E62" s="147"/>
      <c r="F62" s="165"/>
      <c r="G62" s="103"/>
      <c r="H62" s="44"/>
      <c r="I62" s="44"/>
      <c r="J62" s="45"/>
    </row>
    <row r="63" spans="1:10" ht="16.5" customHeight="1" thickBot="1">
      <c r="A63" s="2"/>
      <c r="B63" s="42"/>
      <c r="C63" s="147" t="s">
        <v>131</v>
      </c>
      <c r="D63" s="147"/>
      <c r="E63" s="147"/>
      <c r="F63" s="165"/>
      <c r="G63" s="103"/>
      <c r="H63" s="44"/>
      <c r="I63" s="44"/>
      <c r="J63" s="45"/>
    </row>
    <row r="64" spans="1:10" ht="16.5" customHeight="1" thickBot="1">
      <c r="A64" s="2"/>
      <c r="B64" s="42"/>
      <c r="C64" s="147" t="s">
        <v>132</v>
      </c>
      <c r="D64" s="147"/>
      <c r="E64" s="147"/>
      <c r="F64" s="165"/>
      <c r="G64" s="103"/>
      <c r="H64" s="44"/>
      <c r="I64" s="44"/>
      <c r="J64" s="45"/>
    </row>
    <row r="65" spans="1:10" ht="16.5" customHeight="1" thickBot="1">
      <c r="A65" s="2"/>
      <c r="B65" s="42"/>
      <c r="C65" s="147" t="s">
        <v>126</v>
      </c>
      <c r="D65" s="147"/>
      <c r="E65" s="147"/>
      <c r="F65" s="43"/>
      <c r="G65" s="103"/>
      <c r="H65" s="44"/>
      <c r="I65" s="44"/>
      <c r="J65" s="45"/>
    </row>
    <row r="66" spans="1:10" ht="16.5" customHeight="1" thickBot="1">
      <c r="A66" s="2"/>
      <c r="B66" s="42"/>
      <c r="C66" s="147" t="s">
        <v>127</v>
      </c>
      <c r="D66" s="147"/>
      <c r="E66" s="147"/>
      <c r="F66" s="43"/>
      <c r="G66" s="103"/>
      <c r="H66" s="44"/>
      <c r="I66" s="44"/>
      <c r="J66" s="45"/>
    </row>
    <row r="67" spans="1:10" ht="16.5" customHeight="1" thickBot="1">
      <c r="A67" s="2"/>
      <c r="B67" s="42"/>
      <c r="C67" s="147" t="s">
        <v>128</v>
      </c>
      <c r="D67" s="147"/>
      <c r="E67" s="147"/>
      <c r="F67" s="43"/>
      <c r="G67" s="107"/>
      <c r="H67" s="44"/>
      <c r="I67" s="44"/>
      <c r="J67" s="45"/>
    </row>
    <row r="68" spans="1:10" ht="16.5" customHeight="1" thickBot="1">
      <c r="A68" s="2"/>
      <c r="B68" s="42"/>
      <c r="C68" s="42"/>
      <c r="D68" s="42"/>
      <c r="E68" s="42"/>
      <c r="F68" s="43"/>
      <c r="H68" s="44"/>
      <c r="I68" s="44"/>
      <c r="J68" s="45"/>
    </row>
    <row r="69" spans="1:10" ht="16.5" customHeight="1" thickBot="1">
      <c r="A69" s="2"/>
      <c r="C69" s="147" t="s">
        <v>109</v>
      </c>
      <c r="D69" s="147"/>
      <c r="E69" s="147"/>
      <c r="F69" s="147"/>
      <c r="G69" s="51">
        <f>SUM(L17+L21+L26+L31+L36+L41+L45+L50+L55)</f>
        <v>0</v>
      </c>
      <c r="H69" s="41"/>
      <c r="I69" s="42"/>
      <c r="J69" s="38"/>
    </row>
    <row r="70" spans="1:10" ht="16.5" customHeight="1" thickBot="1">
      <c r="A70" s="2"/>
      <c r="B70" s="42"/>
      <c r="C70" s="41" t="s">
        <v>26</v>
      </c>
      <c r="D70" s="41"/>
      <c r="G70" s="49">
        <f>ROUNDUP(SUM(F91:F102),0)</f>
        <v>0</v>
      </c>
      <c r="H70" s="41"/>
      <c r="I70" s="41"/>
      <c r="J70" s="38"/>
    </row>
    <row r="71" spans="1:10" ht="16.5" customHeight="1" thickBot="1">
      <c r="A71" s="2"/>
      <c r="B71" s="42"/>
      <c r="C71" s="41"/>
      <c r="D71" s="41"/>
      <c r="E71" s="40" t="s">
        <v>27</v>
      </c>
      <c r="G71" s="50" t="s">
        <v>10</v>
      </c>
      <c r="H71" s="41"/>
      <c r="I71" s="41"/>
      <c r="J71" s="38"/>
    </row>
    <row r="72" spans="1:10" ht="16.5" customHeight="1" thickBot="1">
      <c r="A72" s="2"/>
      <c r="B72" s="46" t="s">
        <v>28</v>
      </c>
      <c r="C72" s="41" t="s">
        <v>29</v>
      </c>
      <c r="D72" s="41"/>
      <c r="G72" s="48"/>
      <c r="H72" s="41"/>
      <c r="I72" s="41"/>
      <c r="J72" s="38"/>
    </row>
    <row r="73" spans="1:10" ht="16.5" customHeight="1" thickBot="1">
      <c r="A73" s="2"/>
      <c r="B73" s="42"/>
      <c r="C73" s="41" t="s">
        <v>30</v>
      </c>
      <c r="D73" s="41"/>
      <c r="G73" s="51">
        <f>IF(G72&gt;0.001,SUM(I91:I100),0)</f>
        <v>0</v>
      </c>
      <c r="H73" s="41"/>
      <c r="I73" s="41"/>
      <c r="J73" s="38"/>
    </row>
    <row r="74" spans="1:10" ht="16.5" thickBot="1">
      <c r="A74" s="2"/>
      <c r="B74" s="42"/>
      <c r="C74" s="41"/>
      <c r="D74" s="41"/>
      <c r="E74" s="40" t="s">
        <v>31</v>
      </c>
      <c r="G74" s="50" t="s">
        <v>32</v>
      </c>
      <c r="H74" s="41"/>
      <c r="I74" s="41"/>
      <c r="J74" s="38"/>
    </row>
    <row r="75" spans="1:10" ht="16.5" customHeight="1" thickBot="1">
      <c r="A75" s="2"/>
      <c r="B75" s="46" t="s">
        <v>33</v>
      </c>
      <c r="C75" s="41" t="s">
        <v>34</v>
      </c>
      <c r="D75" s="41"/>
      <c r="G75" s="52">
        <f>G69-G73</f>
        <v>0</v>
      </c>
      <c r="H75" s="41"/>
      <c r="I75" s="41"/>
      <c r="J75" s="38"/>
    </row>
    <row r="76" spans="1:10" ht="15" customHeight="1" thickBot="1">
      <c r="A76" s="2"/>
      <c r="B76" s="46"/>
      <c r="C76" s="41"/>
      <c r="D76" s="41"/>
      <c r="G76" s="53"/>
      <c r="H76" s="41"/>
      <c r="I76" s="41"/>
      <c r="J76" s="38"/>
    </row>
    <row r="77" spans="1:10" ht="16.5" customHeight="1" thickBot="1">
      <c r="A77" s="2"/>
      <c r="B77" s="46" t="s">
        <v>35</v>
      </c>
      <c r="C77" s="41" t="s">
        <v>36</v>
      </c>
      <c r="D77" s="41"/>
      <c r="G77" s="54">
        <f>G70-G72</f>
        <v>0</v>
      </c>
      <c r="H77" s="41"/>
      <c r="I77" s="41"/>
      <c r="J77" s="38"/>
    </row>
    <row r="78" spans="1:10" ht="16.5" customHeight="1">
      <c r="A78" s="2"/>
      <c r="B78" s="42"/>
      <c r="C78" s="41"/>
      <c r="D78" s="41"/>
      <c r="E78" s="41"/>
      <c r="G78" s="41"/>
      <c r="H78" s="41"/>
      <c r="I78" s="41"/>
      <c r="J78" s="38"/>
    </row>
    <row r="79" spans="1:10" ht="18.75" customHeight="1">
      <c r="A79" s="2"/>
      <c r="B79" s="42"/>
      <c r="C79" s="41"/>
      <c r="D79" s="41"/>
      <c r="E79" s="41"/>
      <c r="G79" s="55" t="s">
        <v>37</v>
      </c>
      <c r="H79" s="41"/>
      <c r="I79" s="41"/>
      <c r="J79" s="38"/>
    </row>
    <row r="80" spans="1:10" ht="18.75" customHeight="1">
      <c r="A80" s="2"/>
      <c r="C80" s="41"/>
      <c r="D80" s="41"/>
      <c r="E80" s="41"/>
      <c r="G80" s="56">
        <f>IF(G77&lt;0,"****   STOP, Fix input in red shaded cell above (L21)****","")</f>
      </c>
      <c r="H80" s="41"/>
      <c r="I80" s="41"/>
      <c r="J80" s="38"/>
    </row>
    <row r="81" spans="1:10" ht="18.75" customHeight="1">
      <c r="A81" s="2"/>
      <c r="B81" s="40" t="s">
        <v>38</v>
      </c>
      <c r="C81" s="41"/>
      <c r="D81" s="41"/>
      <c r="E81" s="41"/>
      <c r="G81" s="56"/>
      <c r="H81" s="41"/>
      <c r="I81" s="41"/>
      <c r="J81" s="38"/>
    </row>
    <row r="82" spans="1:10" ht="18.75" customHeight="1">
      <c r="A82" s="2"/>
      <c r="B82" s="41" t="s">
        <v>39</v>
      </c>
      <c r="C82" s="41"/>
      <c r="D82" s="41"/>
      <c r="E82" s="41"/>
      <c r="G82" s="56"/>
      <c r="H82" s="41"/>
      <c r="I82" s="41"/>
      <c r="J82" s="38"/>
    </row>
    <row r="83" spans="1:10" ht="9.75" customHeight="1" thickBot="1">
      <c r="A83" s="2"/>
      <c r="B83" s="41"/>
      <c r="C83" s="41"/>
      <c r="D83" s="41"/>
      <c r="E83" s="41"/>
      <c r="G83" s="56"/>
      <c r="H83" s="41"/>
      <c r="I83" s="41"/>
      <c r="J83" s="38"/>
    </row>
    <row r="84" spans="1:10" ht="18.75" customHeight="1" thickBot="1">
      <c r="A84" s="2"/>
      <c r="B84" s="41"/>
      <c r="C84" s="41" t="s">
        <v>40</v>
      </c>
      <c r="D84" s="41"/>
      <c r="E84" s="41"/>
      <c r="G84" s="48"/>
      <c r="H84" s="41"/>
      <c r="I84" s="41"/>
      <c r="J84" s="38"/>
    </row>
    <row r="85" spans="1:10" ht="17.25" customHeight="1" thickBot="1">
      <c r="A85" s="2"/>
      <c r="B85" s="41"/>
      <c r="C85" s="41" t="s">
        <v>41</v>
      </c>
      <c r="D85" s="41"/>
      <c r="E85" s="41"/>
      <c r="F85" s="57"/>
      <c r="G85" s="51">
        <f>IF(G84&gt;0.001,SUM(L91:L102),0)</f>
        <v>0</v>
      </c>
      <c r="H85" s="41"/>
      <c r="I85" s="41"/>
      <c r="J85" s="38"/>
    </row>
    <row r="86" spans="1:12" ht="17.25" customHeight="1">
      <c r="A86" s="2"/>
      <c r="B86" s="41"/>
      <c r="C86" s="41"/>
      <c r="D86" s="41"/>
      <c r="E86" s="41"/>
      <c r="F86" s="57"/>
      <c r="G86" s="58"/>
      <c r="H86" s="41"/>
      <c r="I86" s="41"/>
      <c r="J86" s="38"/>
      <c r="K86"/>
      <c r="L86"/>
    </row>
    <row r="87" spans="1:10" ht="16.5" customHeight="1">
      <c r="A87" s="2"/>
      <c r="B87" s="41" t="s">
        <v>42</v>
      </c>
      <c r="C87" s="42"/>
      <c r="D87" s="42"/>
      <c r="E87" s="42"/>
      <c r="F87" s="42"/>
      <c r="G87" s="42"/>
      <c r="H87" s="42"/>
      <c r="I87" s="42"/>
      <c r="J87" s="38"/>
    </row>
    <row r="88" spans="1:7" ht="15" customHeight="1" hidden="1" outlineLevel="1">
      <c r="A88" s="59"/>
      <c r="E88" s="38"/>
      <c r="F88" s="38"/>
      <c r="G88" s="38"/>
    </row>
    <row r="89" spans="1:16" ht="18" customHeight="1" hidden="1" outlineLevel="1" thickBot="1">
      <c r="A89" s="59"/>
      <c r="E89" s="38"/>
      <c r="F89" s="38"/>
      <c r="G89" s="38"/>
      <c r="M89" s="38"/>
      <c r="N89" s="38"/>
      <c r="O89" s="38"/>
      <c r="P89" s="38"/>
    </row>
    <row r="90" spans="1:12" ht="39" hidden="1" outlineLevel="1" thickBot="1">
      <c r="A90" s="59"/>
      <c r="B90" s="60" t="s">
        <v>43</v>
      </c>
      <c r="C90" s="61" t="s">
        <v>7</v>
      </c>
      <c r="D90" s="61" t="s">
        <v>44</v>
      </c>
      <c r="E90" s="62" t="s">
        <v>18</v>
      </c>
      <c r="F90" s="63" t="s">
        <v>45</v>
      </c>
      <c r="G90" s="62" t="s">
        <v>46</v>
      </c>
      <c r="H90" s="62" t="s">
        <v>47</v>
      </c>
      <c r="I90" s="63" t="s">
        <v>48</v>
      </c>
      <c r="J90" s="60" t="s">
        <v>46</v>
      </c>
      <c r="K90" s="62" t="s">
        <v>47</v>
      </c>
      <c r="L90" s="63" t="s">
        <v>48</v>
      </c>
    </row>
    <row r="91" spans="1:12" ht="13.5" hidden="1" outlineLevel="1" thickTop="1">
      <c r="A91" s="59"/>
      <c r="B91" s="64">
        <v>1</v>
      </c>
      <c r="C91" s="65">
        <v>250000</v>
      </c>
      <c r="D91" s="66">
        <f>IF(AND(G69&lt;&gt;"",G69&gt;C91),C91,G69)</f>
        <v>0</v>
      </c>
      <c r="E91" s="100">
        <v>3.37E-05</v>
      </c>
      <c r="F91" s="101">
        <f aca="true" t="shared" si="0" ref="F91:F102">IF(D91="","",(D91*E91))</f>
        <v>0</v>
      </c>
      <c r="G91" s="2">
        <f>IF(G72&gt;H91,H91,G72)</f>
        <v>0</v>
      </c>
      <c r="H91" s="65">
        <v>9</v>
      </c>
      <c r="I91" s="47">
        <f aca="true" t="shared" si="1" ref="I91:I102">IF(G91="","",(G91/E91))</f>
        <v>0</v>
      </c>
      <c r="J91" s="64">
        <f>IF(G84&gt;K91,K91,G84)</f>
        <v>0</v>
      </c>
      <c r="K91" s="65">
        <v>9</v>
      </c>
      <c r="L91" s="47">
        <f aca="true" t="shared" si="2" ref="L91:L102">IF(J91="","",(J91/E91))</f>
        <v>0</v>
      </c>
    </row>
    <row r="92" spans="1:12" ht="12.75" hidden="1" outlineLevel="1">
      <c r="A92" s="59"/>
      <c r="B92" s="64">
        <f aca="true" t="shared" si="3" ref="B92:B102">IF(E92&lt;&gt;"",B91+1,"")</f>
        <v>2</v>
      </c>
      <c r="C92" s="65">
        <v>1000000</v>
      </c>
      <c r="D92" s="66">
        <f>IF(AND($G$69&gt;C91,C92&lt;&gt;""),(IF($G$69&lt;(1+C92),($G$69-(SUM($D$91:D91))),(($G$69-C91)-($G$69-C92)))),IF(AND($G$69&gt;C91,C91&gt;0.001),($G$69-C91),""))</f>
      </c>
      <c r="E92" s="100">
        <v>2.91E-05</v>
      </c>
      <c r="F92" s="101">
        <f t="shared" si="0"/>
      </c>
      <c r="G92" s="2">
        <f>IF(AND($G$72&gt;H91,H92&lt;&gt;""),(IF($G$72&lt;(1+H92),($G$72-(SUM($G$91:G91))),(($G$72-H91)-($G$72-H92)))),IF(AND($G$72&gt;H91,H91&gt;0.001),($G$72-H91),""))</f>
      </c>
      <c r="H92" s="65">
        <v>31</v>
      </c>
      <c r="I92" s="47">
        <f t="shared" si="1"/>
      </c>
      <c r="J92" s="64">
        <f>IF(AND($G$84&gt;K91,K92&lt;&gt;""),(IF($G$84&lt;(1+K92),($G$84-(SUM($J$45:J91))),(($G$84-K91)-($G$84-K92)))),IF(AND($G$84&gt;K91,K91&gt;0.001),($G$84-K91),""))</f>
      </c>
      <c r="K92" s="65">
        <v>31</v>
      </c>
      <c r="L92" s="47">
        <f t="shared" si="2"/>
      </c>
    </row>
    <row r="93" spans="1:12" ht="12.75" hidden="1" outlineLevel="1">
      <c r="A93" s="59"/>
      <c r="B93" s="64">
        <f t="shared" si="3"/>
        <v>3</v>
      </c>
      <c r="C93" s="68">
        <v>10000000</v>
      </c>
      <c r="D93" s="66">
        <f>IF(AND($G$69&gt;C92,C93&lt;&gt;""),(IF($G$69&lt;(1+C93),($G$69-(SUM($D$91:D92))),(($G$69-C92)-($G$69-C93)))),IF(AND($G$69&gt;C92,C92&gt;0.001),($G$69-C92),""))</f>
      </c>
      <c r="E93" s="100">
        <v>2.17E-05</v>
      </c>
      <c r="F93" s="101">
        <f t="shared" si="0"/>
      </c>
      <c r="G93" s="2">
        <f>IF(AND($G$72&gt;H92,H93&lt;&gt;""),(IF($G$72&lt;(1+H93),($G$72-(SUM($G$91:G92))),(($G$72-H92)-($G$72-H93)))),IF(AND($G$72&gt;H92,H92&gt;0.001),($G$72-H92),""))</f>
      </c>
      <c r="H93" s="68">
        <v>226</v>
      </c>
      <c r="I93" s="47">
        <f t="shared" si="1"/>
      </c>
      <c r="J93" s="64">
        <f>IF(AND($G$84&gt;K92,K93&lt;&gt;""),(IF($G$84&lt;(1+K93),($G$84-(SUM($J$45:J92))),(($G$84-K92)-($G$84-K93)))),IF(AND($G$84&gt;K92,K92&gt;0.001),($G$84-K92),""))</f>
      </c>
      <c r="K93" s="68">
        <v>226</v>
      </c>
      <c r="L93" s="47">
        <f t="shared" si="2"/>
      </c>
    </row>
    <row r="94" spans="1:12" ht="12.75" customHeight="1" hidden="1" outlineLevel="1">
      <c r="A94" s="59"/>
      <c r="B94" s="64">
        <f t="shared" si="3"/>
        <v>4</v>
      </c>
      <c r="C94" s="68"/>
      <c r="D94" s="66">
        <f>IF(AND($G$69&gt;C93,C94&lt;&gt;""),(IF($G$69&lt;(1+C94),($G$69-(SUM($D$91:D93))),(($G$69-C93)-($G$69-C94)))),IF(AND($G$69&gt;C93,C93&gt;0.001),($G$69-C93),""))</f>
      </c>
      <c r="E94" s="100">
        <v>1.43E-05</v>
      </c>
      <c r="F94" s="101">
        <f t="shared" si="0"/>
      </c>
      <c r="G94" s="2">
        <f>IF(AND($G$72&gt;H93,H94&lt;&gt;""),(IF($G$72&lt;(1+H94),($G$72-(SUM($G$91:G93))),(($G$72-H93)-($G$72-H94)))),IF(AND($G$72&gt;H93,H93&gt;0.001),($G$72-H93),""))</f>
      </c>
      <c r="H94" s="68"/>
      <c r="I94" s="47">
        <f t="shared" si="1"/>
      </c>
      <c r="J94" s="64">
        <f>IF(AND($G$84&gt;K93,K94&lt;&gt;""),(IF($G$84&lt;(1+K94),($G$84-(SUM($J$45:J93))),(($G$84-K93)-($G$84-K94)))),IF(AND($G$84&gt;K93,K93&gt;0.001),($G$84-K93),""))</f>
      </c>
      <c r="K94" s="68"/>
      <c r="L94" s="47">
        <f t="shared" si="2"/>
      </c>
    </row>
    <row r="95" spans="1:12" ht="12.75" hidden="1" outlineLevel="1">
      <c r="A95" s="59"/>
      <c r="B95" s="64">
        <f t="shared" si="3"/>
      </c>
      <c r="C95" s="68"/>
      <c r="D95" s="66">
        <f>IF(AND($G$69&gt;C94,C95&lt;&gt;""),(IF($G$69&lt;(1+C95),($G$69-(SUM($D$91:D94))),(($G$69-C94)-($G$69-C95)))),IF(AND($G$69&gt;C94,C94&gt;0.001),($G$69-C94),""))</f>
      </c>
      <c r="E95" s="67"/>
      <c r="F95" s="101">
        <f t="shared" si="0"/>
      </c>
      <c r="G95" s="2">
        <f>IF(AND($G$72&gt;H94,H95&lt;&gt;""),(IF($G$72&lt;(1+H95),($G$72-(SUM($G$91:G94))),(($G$72-H94)-($G$72-H95)))),IF(AND($G$72&gt;H94,H94&gt;0.001),($G$72-H94),""))</f>
      </c>
      <c r="H95" s="68"/>
      <c r="I95" s="47">
        <f t="shared" si="1"/>
      </c>
      <c r="J95" s="64">
        <f>IF(AND($G$84&gt;K94,K95&lt;&gt;""),(IF($G$84&lt;(1+K95),($G$84-(SUM($J$45:J94))),(($G$84-K94)-($G$84-K95)))),IF(AND($G$84&gt;K94,K94&gt;0.001),($G$84-K94),""))</f>
      </c>
      <c r="K95" s="68"/>
      <c r="L95" s="47">
        <f t="shared" si="2"/>
      </c>
    </row>
    <row r="96" spans="1:12" ht="12.75" hidden="1" outlineLevel="1">
      <c r="A96" s="59"/>
      <c r="B96" s="64">
        <f t="shared" si="3"/>
      </c>
      <c r="C96" s="68"/>
      <c r="D96" s="66">
        <f>IF(AND($G$69&gt;C95,C96&lt;&gt;""),(IF($G$69&lt;(1+C96),($G$69-(SUM($D$91:D95))),(($G$69-C95)-($G$69-C96)))),IF(AND($G$69&gt;C95,C95&gt;0.001),($G$69-C95),""))</f>
      </c>
      <c r="E96" s="67"/>
      <c r="F96" s="101">
        <f t="shared" si="0"/>
      </c>
      <c r="G96" s="2">
        <f>IF(AND($G$72&gt;H95,H96&lt;&gt;""),(IF($G$72&lt;(1+H96),($G$72-(SUM($G$91:G95))),(($G$72-H95)-($G$72-H96)))),IF(AND($G$72&gt;H95,H95&gt;0.001),($G$72-H95),""))</f>
      </c>
      <c r="H96" s="68"/>
      <c r="I96" s="47">
        <f t="shared" si="1"/>
      </c>
      <c r="J96" s="64">
        <f>IF(AND($G$84&gt;K95,K96&lt;&gt;""),(IF($G$84&lt;(1+K96),($G$84-(SUM($J$45:J95))),(($G$84-K95)-($G$84-K96)))),IF(AND($G$84&gt;K95,K95&gt;0.001),($G$84-K95),""))</f>
      </c>
      <c r="K96" s="68"/>
      <c r="L96" s="47">
        <f t="shared" si="2"/>
      </c>
    </row>
    <row r="97" spans="1:12" ht="12.75" hidden="1" outlineLevel="1">
      <c r="A97" s="59"/>
      <c r="B97" s="64">
        <f t="shared" si="3"/>
      </c>
      <c r="C97" s="68"/>
      <c r="D97" s="66">
        <f>IF(AND($G$69&gt;C96,C97&lt;&gt;""),(IF($G$69&lt;(1+C97),($G$69-(SUM($D$91:D96))),(($G$69-C96)-($G$69-C97)))),IF(AND($G$69&gt;C96,C96&gt;0.001),($G$69-C96),""))</f>
      </c>
      <c r="E97" s="67"/>
      <c r="F97" s="101">
        <f t="shared" si="0"/>
      </c>
      <c r="G97" s="2">
        <f>IF(AND($G$72&gt;H96,H97&lt;&gt;""),(IF($G$72&lt;(1+H97),($G$72-(SUM($G$91:G96))),(($G$72-H96)-($G$72-H97)))),IF(AND($G$72&gt;H96,H96&gt;0.001),($G$72-H96),""))</f>
      </c>
      <c r="H97" s="68"/>
      <c r="I97" s="47">
        <f t="shared" si="1"/>
      </c>
      <c r="J97" s="64">
        <f>IF(AND($G$84&gt;K96,K97&lt;&gt;""),(IF($G$84&lt;(1+K97),($G$84-(SUM($J$45:J96))),(($G$84-K96)-($G$84-K97)))),IF(AND($G$84&gt;K96,K96&gt;0.001),($G$84-K96),""))</f>
      </c>
      <c r="K97" s="68"/>
      <c r="L97" s="47">
        <f t="shared" si="2"/>
      </c>
    </row>
    <row r="98" spans="1:12" ht="12.75" hidden="1" outlineLevel="1">
      <c r="A98" s="59"/>
      <c r="B98" s="64">
        <f t="shared" si="3"/>
      </c>
      <c r="C98" s="69"/>
      <c r="D98" s="66">
        <f>IF(AND($G$69&gt;C97,C98&lt;&gt;""),(IF($G$69&lt;(1+C98),($G$69-(SUM($D$91:D97))),(($G$69-C97)-($G$69-C98)))),IF(AND($G$69&gt;C97,C97&gt;0.001),($G$69-C97),""))</f>
      </c>
      <c r="E98" s="67"/>
      <c r="F98" s="101">
        <f t="shared" si="0"/>
      </c>
      <c r="G98" s="2">
        <f>IF(AND($G$72&gt;H97,H98&lt;&gt;""),(IF($G$72&lt;(1+H98),($G$72-(SUM($G$91:G97))),(($G$72-H97)-($G$72-H98)))),IF(AND($G$72&gt;H97,H97&gt;0.001),($G$72-H97),""))</f>
      </c>
      <c r="H98" s="69"/>
      <c r="I98" s="47">
        <f t="shared" si="1"/>
      </c>
      <c r="J98" s="64">
        <f>IF(AND($G$84&gt;K97,K98&lt;&gt;""),(IF($G$84&lt;(1+K98),($G$84-(SUM($J$45:J97))),(($G$84-K97)-($G$84-K98)))),IF(AND($G$84&gt;K97,K97&gt;0.001),($G$84-K97),""))</f>
      </c>
      <c r="K98" s="69"/>
      <c r="L98" s="47">
        <f t="shared" si="2"/>
      </c>
    </row>
    <row r="99" spans="1:12" ht="12.75" hidden="1" outlineLevel="1">
      <c r="A99" s="59"/>
      <c r="B99" s="64">
        <f t="shared" si="3"/>
      </c>
      <c r="C99" s="69"/>
      <c r="D99" s="66">
        <f>IF(AND($G$69&gt;C98,C99&lt;&gt;""),(IF($G$69&lt;(1+C99),($G$69-(SUM($D$91:D98))),(($G$69-C98)-($G$69-C99)))),IF(AND($G$69&gt;C98,C98&gt;0.001),($G$69-C98),""))</f>
      </c>
      <c r="E99" s="69"/>
      <c r="F99" s="101">
        <f t="shared" si="0"/>
      </c>
      <c r="G99" s="2">
        <f>IF(AND($G$72&gt;H98,H99&lt;&gt;""),(IF($G$72&lt;(1+H99),($G$72-(SUM($G$91:G98))),(($G$72-H98)-($G$72-H99)))),IF(AND($G$72&gt;H98,H98&gt;0.001),($G$72-H98),""))</f>
      </c>
      <c r="H99" s="69"/>
      <c r="I99" s="47">
        <f t="shared" si="1"/>
      </c>
      <c r="J99" s="64">
        <f>IF(AND($G$84&gt;K98,K99&lt;&gt;""),(IF($G$84&lt;(1+K99),($G$84-(SUM($J$45:J98))),(($G$84-K98)-($G$84-K99)))),IF(AND($G$84&gt;K98,K98&gt;0.001),($G$84-K98),""))</f>
      </c>
      <c r="K99" s="69"/>
      <c r="L99" s="47">
        <f t="shared" si="2"/>
      </c>
    </row>
    <row r="100" spans="1:12" ht="12.75" hidden="1" outlineLevel="1">
      <c r="A100" s="59"/>
      <c r="B100" s="64">
        <f t="shared" si="3"/>
      </c>
      <c r="C100" s="69"/>
      <c r="D100" s="66">
        <f>IF(AND($G$69&gt;C99,C100&lt;&gt;""),(IF($G$69&lt;(1+C100),($G$69-(SUM($D$91:D99))),(($G$69-C99)-($G$69-C100)))),IF(AND($G$69&gt;C99,C99&gt;0.001),($G$69-C99),""))</f>
      </c>
      <c r="E100" s="69"/>
      <c r="F100" s="101">
        <f t="shared" si="0"/>
      </c>
      <c r="G100" s="2">
        <f>IF(AND($G$72&gt;H99,H100&lt;&gt;""),(IF($G$72&lt;(1+H100),($G$72-(SUM($G$91:G99))),(($G$72-H99)-($G$72-H100)))),IF(AND($G$72&gt;H99,H99&gt;0.001),($G$72-H99),""))</f>
      </c>
      <c r="H100" s="69"/>
      <c r="I100" s="47">
        <f t="shared" si="1"/>
      </c>
      <c r="J100" s="64">
        <f>IF(AND($G$84&gt;K99,K100&lt;&gt;""),(IF($G$84&lt;(1+K100),($G$84-(SUM($J$45:J99))),(($G$84-K99)-($G$84-K100)))),IF(AND($G$84&gt;K99,K99&gt;0.001),($G$84-K99),""))</f>
      </c>
      <c r="K100" s="69"/>
      <c r="L100" s="47">
        <f t="shared" si="2"/>
      </c>
    </row>
    <row r="101" spans="1:12" ht="12.75" hidden="1" outlineLevel="1">
      <c r="A101" s="59"/>
      <c r="B101" s="64">
        <f t="shared" si="3"/>
      </c>
      <c r="C101" s="69"/>
      <c r="D101" s="66">
        <f>IF(AND($G$69&gt;C100,C101&lt;&gt;""),(IF($G$69&lt;(1+C101),($G$69-(SUM($D$91:D100))),(($G$69-C100)-($G$69-C101)))),IF(AND($G$69&gt;C100,C100&gt;0.001),($G$69-C100),""))</f>
      </c>
      <c r="E101" s="69"/>
      <c r="F101" s="101">
        <f t="shared" si="0"/>
      </c>
      <c r="G101" s="2">
        <f>IF(AND($G$72&gt;H100,H101&lt;&gt;""),(IF($G$72&lt;(1+H101),($G$72-(SUM($G$91:G100))),(($G$72-H100)-($G$72-H101)))),IF(AND($G$72&gt;H100,H100&gt;0.001),($G$72-H100),""))</f>
      </c>
      <c r="H101" s="69"/>
      <c r="I101" s="47">
        <f t="shared" si="1"/>
      </c>
      <c r="J101" s="64">
        <f>IF(AND($G$84&gt;K100,K101&lt;&gt;""),(IF($G$84&lt;(1+K101),($G$84-(SUM($J$45:J100))),(($G$84-K100)-($G$84-K101)))),IF(AND($G$84&gt;K100,K100&gt;0.001),($G$84-K100),""))</f>
      </c>
      <c r="K101" s="69"/>
      <c r="L101" s="47">
        <f t="shared" si="2"/>
      </c>
    </row>
    <row r="102" spans="1:12" ht="13.5" hidden="1" outlineLevel="1" thickBot="1">
      <c r="A102" s="59"/>
      <c r="B102" s="70">
        <f t="shared" si="3"/>
      </c>
      <c r="C102" s="71"/>
      <c r="D102" s="72">
        <f>IF(AND($G$69&gt;C101,C102&lt;&gt;""),(IF($G$69&lt;(1+C102),($G$69-(SUM($D$91:D101))),(($G$69-C101)-($G$69-C102)))),IF(AND($G$69&gt;C101,C101&gt;0.001),($G$69-C101),""))</f>
      </c>
      <c r="E102" s="71"/>
      <c r="F102" s="102">
        <f t="shared" si="0"/>
      </c>
      <c r="G102" s="73">
        <f>IF(AND($G$72&gt;H101,H102&lt;&gt;""),(IF($G$72&lt;(1+H102),($G$72-(SUM($G$91:G101))),(($G$72-H101)-($G$72-H102)))),IF(AND($G$72&gt;H101,H101&gt;0.001),($G$72-H101),""))</f>
      </c>
      <c r="H102" s="71"/>
      <c r="I102" s="74">
        <f t="shared" si="1"/>
      </c>
      <c r="J102" s="70">
        <f>IF(AND($G$84&gt;K101,K102&lt;&gt;""),(IF($G$84&lt;(1+K102),($G$84-(SUM($J$45:J101))),(($G$84-K101)-($G$84-K102)))),IF(AND($G$84&gt;K101,K101&gt;0.001),($G$84-K101),""))</f>
      </c>
      <c r="K102" s="71"/>
      <c r="L102" s="74">
        <f t="shared" si="2"/>
      </c>
    </row>
    <row r="103" spans="1:2" ht="13.5" collapsed="1" thickBot="1">
      <c r="A103" s="59"/>
      <c r="B103" s="39"/>
    </row>
    <row r="104" spans="2:5" ht="13.5" thickBot="1">
      <c r="B104" s="183" t="s">
        <v>49</v>
      </c>
      <c r="C104" s="184"/>
      <c r="D104" s="184"/>
      <c r="E104" s="185"/>
    </row>
    <row r="105" spans="2:5" ht="15.75" customHeight="1" thickBot="1">
      <c r="B105" s="75" t="s">
        <v>50</v>
      </c>
      <c r="C105" s="183" t="s">
        <v>51</v>
      </c>
      <c r="D105" s="184"/>
      <c r="E105" s="185"/>
    </row>
    <row r="106" spans="2:5" ht="13.5" thickBot="1">
      <c r="B106" s="76" t="s">
        <v>52</v>
      </c>
      <c r="C106" s="169" t="s">
        <v>53</v>
      </c>
      <c r="D106" s="170"/>
      <c r="E106" s="171"/>
    </row>
    <row r="107" spans="2:5" ht="13.5" customHeight="1" thickBot="1">
      <c r="B107" s="76" t="s">
        <v>54</v>
      </c>
      <c r="C107" s="169" t="s">
        <v>55</v>
      </c>
      <c r="D107" s="170"/>
      <c r="E107" s="171"/>
    </row>
    <row r="108" spans="2:5" ht="13.5" customHeight="1" thickBot="1">
      <c r="B108" s="76" t="s">
        <v>56</v>
      </c>
      <c r="C108" s="169" t="s">
        <v>57</v>
      </c>
      <c r="D108" s="170"/>
      <c r="E108" s="171"/>
    </row>
    <row r="109" spans="2:5" ht="13.5" customHeight="1" thickBot="1">
      <c r="B109" s="76" t="s">
        <v>58</v>
      </c>
      <c r="C109" s="169" t="s">
        <v>59</v>
      </c>
      <c r="D109" s="170"/>
      <c r="E109" s="171"/>
    </row>
    <row r="110" spans="2:5" ht="13.5" customHeight="1" thickBot="1">
      <c r="B110" s="76" t="s">
        <v>60</v>
      </c>
      <c r="C110" s="169" t="s">
        <v>61</v>
      </c>
      <c r="D110" s="170"/>
      <c r="E110" s="171"/>
    </row>
    <row r="111" spans="2:7" ht="13.5" customHeight="1" thickBot="1">
      <c r="B111" s="76" t="s">
        <v>62</v>
      </c>
      <c r="C111" s="169" t="s">
        <v>63</v>
      </c>
      <c r="D111" s="170"/>
      <c r="E111" s="171"/>
      <c r="F111" s="157"/>
      <c r="G111" s="157"/>
    </row>
    <row r="112" spans="2:7" ht="25.5" customHeight="1" thickBot="1">
      <c r="B112" s="76" t="s">
        <v>64</v>
      </c>
      <c r="C112" s="169" t="s">
        <v>65</v>
      </c>
      <c r="D112" s="181"/>
      <c r="E112" s="182"/>
      <c r="F112" s="157"/>
      <c r="G112" s="157"/>
    </row>
  </sheetData>
  <sheetProtection password="B2B1" sheet="1" objects="1" scenarios="1"/>
  <mergeCells count="122">
    <mergeCell ref="C64:F64"/>
    <mergeCell ref="K49:K50"/>
    <mergeCell ref="K54:K55"/>
    <mergeCell ref="C61:F61"/>
    <mergeCell ref="C63:F63"/>
    <mergeCell ref="C60:E60"/>
    <mergeCell ref="C44:D44"/>
    <mergeCell ref="C43:D43"/>
    <mergeCell ref="C42:D42"/>
    <mergeCell ref="G44:H44"/>
    <mergeCell ref="G43:H43"/>
    <mergeCell ref="G42:H42"/>
    <mergeCell ref="E44:F44"/>
    <mergeCell ref="E43:F43"/>
    <mergeCell ref="E42:F42"/>
    <mergeCell ref="G40:H40"/>
    <mergeCell ref="G39:H39"/>
    <mergeCell ref="G38:H38"/>
    <mergeCell ref="G37:H37"/>
    <mergeCell ref="E39:F39"/>
    <mergeCell ref="E38:F38"/>
    <mergeCell ref="E37:F37"/>
    <mergeCell ref="C40:D40"/>
    <mergeCell ref="C39:D39"/>
    <mergeCell ref="C38:D38"/>
    <mergeCell ref="C37:D37"/>
    <mergeCell ref="E40:F40"/>
    <mergeCell ref="C35:D35"/>
    <mergeCell ref="C34:D34"/>
    <mergeCell ref="C33:D33"/>
    <mergeCell ref="C32:D32"/>
    <mergeCell ref="E35:F35"/>
    <mergeCell ref="E34:F34"/>
    <mergeCell ref="E33:F33"/>
    <mergeCell ref="E32:F32"/>
    <mergeCell ref="G35:H35"/>
    <mergeCell ref="G34:H34"/>
    <mergeCell ref="G33:H33"/>
    <mergeCell ref="G32:H32"/>
    <mergeCell ref="C30:D30"/>
    <mergeCell ref="C29:D29"/>
    <mergeCell ref="C28:D28"/>
    <mergeCell ref="C27:D27"/>
    <mergeCell ref="G28:H28"/>
    <mergeCell ref="G27:H27"/>
    <mergeCell ref="E30:F30"/>
    <mergeCell ref="E29:F29"/>
    <mergeCell ref="E28:F28"/>
    <mergeCell ref="E27:F27"/>
    <mergeCell ref="C25:D25"/>
    <mergeCell ref="C24:D24"/>
    <mergeCell ref="C23:D23"/>
    <mergeCell ref="C22:D22"/>
    <mergeCell ref="E25:F25"/>
    <mergeCell ref="E24:F24"/>
    <mergeCell ref="E23:F23"/>
    <mergeCell ref="E22:F22"/>
    <mergeCell ref="G13:H13"/>
    <mergeCell ref="G25:H25"/>
    <mergeCell ref="G24:H24"/>
    <mergeCell ref="G23:H23"/>
    <mergeCell ref="G22:H22"/>
    <mergeCell ref="G14:H14"/>
    <mergeCell ref="G18:H18"/>
    <mergeCell ref="G16:H16"/>
    <mergeCell ref="G15:H15"/>
    <mergeCell ref="C18:D18"/>
    <mergeCell ref="C20:D20"/>
    <mergeCell ref="C19:D19"/>
    <mergeCell ref="E20:F20"/>
    <mergeCell ref="E19:F19"/>
    <mergeCell ref="E18:F18"/>
    <mergeCell ref="B10:H10"/>
    <mergeCell ref="B12:H12"/>
    <mergeCell ref="B17:H17"/>
    <mergeCell ref="B21:H21"/>
    <mergeCell ref="C15:D15"/>
    <mergeCell ref="C16:D16"/>
    <mergeCell ref="E13:F13"/>
    <mergeCell ref="E16:F16"/>
    <mergeCell ref="E15:F15"/>
    <mergeCell ref="E14:F14"/>
    <mergeCell ref="B104:E104"/>
    <mergeCell ref="B45:H45"/>
    <mergeCell ref="B9:I9"/>
    <mergeCell ref="G11:H11"/>
    <mergeCell ref="E11:F11"/>
    <mergeCell ref="C11:D11"/>
    <mergeCell ref="C13:D13"/>
    <mergeCell ref="C14:D14"/>
    <mergeCell ref="B26:H26"/>
    <mergeCell ref="B31:H31"/>
    <mergeCell ref="C110:E110"/>
    <mergeCell ref="B2:H4"/>
    <mergeCell ref="F111:G112"/>
    <mergeCell ref="C106:E106"/>
    <mergeCell ref="C107:E107"/>
    <mergeCell ref="C108:E108"/>
    <mergeCell ref="C109:E109"/>
    <mergeCell ref="C111:E111"/>
    <mergeCell ref="C112:E112"/>
    <mergeCell ref="C105:E105"/>
    <mergeCell ref="C69:F69"/>
    <mergeCell ref="M11:N11"/>
    <mergeCell ref="C62:F62"/>
    <mergeCell ref="C65:E65"/>
    <mergeCell ref="C66:E66"/>
    <mergeCell ref="C67:E67"/>
    <mergeCell ref="B36:H36"/>
    <mergeCell ref="B41:H41"/>
    <mergeCell ref="C59:E59"/>
    <mergeCell ref="K16:K17"/>
    <mergeCell ref="K40:K41"/>
    <mergeCell ref="K44:K45"/>
    <mergeCell ref="G20:H20"/>
    <mergeCell ref="G19:H19"/>
    <mergeCell ref="K20:K21"/>
    <mergeCell ref="K25:K26"/>
    <mergeCell ref="K30:K31"/>
    <mergeCell ref="K35:K36"/>
    <mergeCell ref="G30:H30"/>
    <mergeCell ref="G29:H29"/>
  </mergeCells>
  <conditionalFormatting sqref="G72">
    <cfRule type="cellIs" priority="1" dxfId="0" operator="greaterThan" stopIfTrue="1">
      <formula>$G$70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 topLeftCell="A1">
      <selection activeCell="M18" sqref="M18"/>
    </sheetView>
  </sheetViews>
  <sheetFormatPr defaultColWidth="9.140625" defaultRowHeight="12.75"/>
  <cols>
    <col min="1" max="1" width="9.140625" style="119" customWidth="1"/>
    <col min="2" max="2" width="8.00390625" style="120" bestFit="1" customWidth="1"/>
    <col min="3" max="3" width="13.57421875" style="120" customWidth="1"/>
    <col min="4" max="4" width="14.00390625" style="120" customWidth="1"/>
    <col min="5" max="5" width="16.57421875" style="120" customWidth="1"/>
    <col min="6" max="6" width="29.8515625" style="120" customWidth="1"/>
    <col min="7" max="7" width="10.140625" style="120" bestFit="1" customWidth="1"/>
    <col min="8" max="8" width="13.28125" style="120" customWidth="1"/>
    <col min="9" max="9" width="12.140625" style="120" bestFit="1" customWidth="1"/>
    <col min="10" max="10" width="15.57421875" style="120" customWidth="1"/>
    <col min="11" max="11" width="15.8515625" style="120" bestFit="1" customWidth="1"/>
    <col min="12" max="16384" width="9.140625" style="119" customWidth="1"/>
  </cols>
  <sheetData>
    <row r="1" ht="13.5" thickBot="1">
      <c r="H1" s="87"/>
    </row>
    <row r="2" spans="1:12" ht="13.5" thickBot="1">
      <c r="A2" s="120"/>
      <c r="B2" s="209" t="s">
        <v>24</v>
      </c>
      <c r="C2" s="210"/>
      <c r="D2" s="210"/>
      <c r="E2" s="210"/>
      <c r="F2" s="210"/>
      <c r="G2" s="211"/>
      <c r="H2" s="87"/>
      <c r="I2" s="206" t="s">
        <v>38</v>
      </c>
      <c r="J2" s="207"/>
      <c r="K2" s="208"/>
      <c r="L2" s="120"/>
    </row>
    <row r="3" spans="1:12" ht="39" thickBot="1">
      <c r="A3" s="120"/>
      <c r="B3" s="139" t="s">
        <v>43</v>
      </c>
      <c r="C3" s="136" t="s">
        <v>6</v>
      </c>
      <c r="D3" s="137" t="s">
        <v>7</v>
      </c>
      <c r="E3" s="138" t="s">
        <v>101</v>
      </c>
      <c r="F3" s="148" t="s">
        <v>18</v>
      </c>
      <c r="G3" s="132" t="s">
        <v>45</v>
      </c>
      <c r="H3" s="87"/>
      <c r="I3" s="139" t="s">
        <v>102</v>
      </c>
      <c r="J3" s="88"/>
      <c r="K3" s="132" t="s">
        <v>103</v>
      </c>
      <c r="L3" s="120"/>
    </row>
    <row r="4" spans="1:12" ht="12.75">
      <c r="A4" s="120"/>
      <c r="B4" s="140">
        <v>1</v>
      </c>
      <c r="C4" s="131">
        <v>1</v>
      </c>
      <c r="D4" s="133">
        <v>250000</v>
      </c>
      <c r="E4" s="135">
        <f>'VUE125_Value Unit Converter'!D91</f>
        <v>0</v>
      </c>
      <c r="F4" s="149">
        <v>3.37E-05</v>
      </c>
      <c r="G4" s="152">
        <f>'VUE125_Value Unit Converter'!F91</f>
        <v>0</v>
      </c>
      <c r="H4" s="121"/>
      <c r="I4" s="89">
        <f>'VUE125_Value Unit Converter'!J91</f>
        <v>0</v>
      </c>
      <c r="J4" s="122"/>
      <c r="K4" s="135">
        <f>'VUE125_Value Unit Converter'!L91</f>
        <v>0</v>
      </c>
      <c r="L4" s="120"/>
    </row>
    <row r="5" spans="1:12" ht="12.75">
      <c r="A5" s="120"/>
      <c r="B5" s="141">
        <v>2</v>
      </c>
      <c r="C5" s="92">
        <v>250001</v>
      </c>
      <c r="D5" s="134">
        <v>1000000</v>
      </c>
      <c r="E5" s="91">
        <f>'VUE125_Value Unit Converter'!D92</f>
      </c>
      <c r="F5" s="150">
        <v>2.91E-05</v>
      </c>
      <c r="G5" s="153">
        <f>'VUE125_Value Unit Converter'!F92</f>
      </c>
      <c r="H5" s="121"/>
      <c r="I5" s="89">
        <f>'VUE125_Value Unit Converter'!J92</f>
      </c>
      <c r="J5" s="122"/>
      <c r="K5" s="91">
        <f>'VUE125_Value Unit Converter'!L92</f>
      </c>
      <c r="L5" s="120"/>
    </row>
    <row r="6" spans="1:12" ht="12.75">
      <c r="A6" s="120"/>
      <c r="B6" s="140">
        <v>3</v>
      </c>
      <c r="C6" s="90">
        <v>1000001</v>
      </c>
      <c r="D6" s="133">
        <v>10000000</v>
      </c>
      <c r="E6" s="91">
        <f>'VUE125_Value Unit Converter'!D93</f>
      </c>
      <c r="F6" s="149">
        <v>2.17E-05</v>
      </c>
      <c r="G6" s="153">
        <f>'VUE125_Value Unit Converter'!F93</f>
      </c>
      <c r="H6" s="121"/>
      <c r="I6" s="89">
        <f>'VUE125_Value Unit Converter'!J93</f>
      </c>
      <c r="J6" s="122"/>
      <c r="K6" s="91">
        <f>'VUE125_Value Unit Converter'!L93</f>
      </c>
      <c r="L6" s="120"/>
    </row>
    <row r="7" spans="1:12" ht="13.5" thickBot="1">
      <c r="A7" s="120"/>
      <c r="B7" s="142">
        <v>4</v>
      </c>
      <c r="C7" s="143">
        <v>10000001</v>
      </c>
      <c r="D7" s="144" t="s">
        <v>10</v>
      </c>
      <c r="E7" s="94">
        <f>'VUE125_Value Unit Converter'!D94</f>
      </c>
      <c r="F7" s="151">
        <v>1.43E-05</v>
      </c>
      <c r="G7" s="154">
        <f>'VUE125_Value Unit Converter'!F94</f>
      </c>
      <c r="H7" s="123"/>
      <c r="I7" s="93">
        <f>'VUE125_Value Unit Converter'!J94</f>
      </c>
      <c r="J7" s="145"/>
      <c r="K7" s="94">
        <f>'VUE125_Value Unit Converter'!L94</f>
      </c>
      <c r="L7" s="120"/>
    </row>
    <row r="8" spans="1:12" ht="13.5" thickBot="1">
      <c r="A8" s="120"/>
      <c r="C8" s="124"/>
      <c r="H8" s="87"/>
      <c r="L8" s="120"/>
    </row>
    <row r="9" spans="2:11" ht="27.75" customHeight="1" thickBot="1">
      <c r="B9" s="212" t="s">
        <v>104</v>
      </c>
      <c r="C9" s="213"/>
      <c r="D9" s="214"/>
      <c r="E9" s="125">
        <f>SUM(E4:E7)</f>
        <v>0</v>
      </c>
      <c r="F9" s="95" t="s">
        <v>105</v>
      </c>
      <c r="G9" s="126">
        <f>ROUNDUP(SUM(G4:G7),0)</f>
        <v>0</v>
      </c>
      <c r="H9" s="96" t="s">
        <v>106</v>
      </c>
      <c r="I9" s="127">
        <f>SUM(I4:I7)</f>
        <v>0</v>
      </c>
      <c r="J9" s="97" t="s">
        <v>104</v>
      </c>
      <c r="K9" s="126">
        <f>SUM(K4:K7)</f>
        <v>0</v>
      </c>
    </row>
    <row r="10" spans="3:7" ht="16.5" customHeight="1" thickBot="1">
      <c r="C10" s="87"/>
      <c r="F10" s="95" t="s">
        <v>107</v>
      </c>
      <c r="G10" s="128">
        <f>SUM('VUE125_Value Unit Converter'!G91:G102)</f>
        <v>0</v>
      </c>
    </row>
    <row r="11" spans="6:7" ht="18" customHeight="1" thickBot="1">
      <c r="F11" s="98" t="s">
        <v>108</v>
      </c>
      <c r="G11" s="129">
        <f>G9-G10</f>
        <v>0</v>
      </c>
    </row>
    <row r="13" ht="12.75">
      <c r="H13" s="130"/>
    </row>
  </sheetData>
  <sheetProtection password="B2B1" sheet="1" objects="1" scenarios="1"/>
  <mergeCells count="3">
    <mergeCell ref="I2:K2"/>
    <mergeCell ref="B2:G2"/>
    <mergeCell ref="B9:D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2011-07-11T14:17:56Z</dcterms:created>
  <dcterms:modified xsi:type="dcterms:W3CDTF">2011-07-21T20:10:41Z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